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 activeTab="1"/>
  </bookViews>
  <sheets>
    <sheet name="2015" sheetId="1" r:id="rId1"/>
    <sheet name="2018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J89" i="4" l="1"/>
  <c r="J82" i="4"/>
  <c r="J75" i="4"/>
  <c r="J68" i="4"/>
  <c r="J61" i="4"/>
  <c r="J54" i="4"/>
  <c r="J47" i="4"/>
  <c r="J40" i="4"/>
  <c r="J33" i="4"/>
  <c r="J26" i="4"/>
  <c r="J19" i="4"/>
  <c r="J12" i="4"/>
  <c r="J6" i="4"/>
  <c r="G89" i="4"/>
  <c r="G90" i="4"/>
  <c r="G95" i="4"/>
  <c r="G26" i="4"/>
  <c r="G19" i="4"/>
  <c r="H94" i="4" l="1"/>
  <c r="G94" i="4"/>
  <c r="E94" i="4"/>
  <c r="D94" i="4"/>
  <c r="B94" i="4"/>
  <c r="I94" i="4" s="1"/>
  <c r="H102" i="4"/>
  <c r="G102" i="4"/>
  <c r="E102" i="4"/>
  <c r="D102" i="4"/>
  <c r="B102" i="4"/>
  <c r="I102" i="4" s="1"/>
  <c r="H110" i="4"/>
  <c r="G110" i="4"/>
  <c r="E110" i="4"/>
  <c r="D110" i="4"/>
  <c r="B110" i="4"/>
  <c r="I110" i="4" s="1"/>
  <c r="G11" i="4" l="1"/>
  <c r="G10" i="4"/>
  <c r="G9" i="4"/>
  <c r="G8" i="4"/>
  <c r="G7" i="4"/>
  <c r="G18" i="4"/>
  <c r="G17" i="4"/>
  <c r="G16" i="4"/>
  <c r="G15" i="4"/>
  <c r="G14" i="4"/>
  <c r="G13" i="4"/>
  <c r="G25" i="4"/>
  <c r="G24" i="4"/>
  <c r="G23" i="4"/>
  <c r="G22" i="4"/>
  <c r="G21" i="4"/>
  <c r="G20" i="4"/>
  <c r="G32" i="4"/>
  <c r="G31" i="4"/>
  <c r="G30" i="4"/>
  <c r="G29" i="4"/>
  <c r="G28" i="4"/>
  <c r="G27" i="4"/>
  <c r="G39" i="4"/>
  <c r="G38" i="4"/>
  <c r="G37" i="4"/>
  <c r="G36" i="4"/>
  <c r="G35" i="4"/>
  <c r="G34" i="4"/>
  <c r="G52" i="4"/>
  <c r="G51" i="4"/>
  <c r="G50" i="4"/>
  <c r="G49" i="4"/>
  <c r="G48" i="4"/>
  <c r="G46" i="4"/>
  <c r="G45" i="4"/>
  <c r="G44" i="4"/>
  <c r="G43" i="4"/>
  <c r="G42" i="4"/>
  <c r="G41" i="4"/>
  <c r="G53" i="4"/>
  <c r="G60" i="4"/>
  <c r="G59" i="4"/>
  <c r="G58" i="4"/>
  <c r="G57" i="4"/>
  <c r="G56" i="4"/>
  <c r="G55" i="4"/>
  <c r="G66" i="4"/>
  <c r="G65" i="4"/>
  <c r="G64" i="4"/>
  <c r="G63" i="4"/>
  <c r="G62" i="4"/>
  <c r="G67" i="4"/>
  <c r="G74" i="4"/>
  <c r="G73" i="4"/>
  <c r="G72" i="4"/>
  <c r="G71" i="4"/>
  <c r="G70" i="4"/>
  <c r="G69" i="4"/>
  <c r="G81" i="4"/>
  <c r="G80" i="4"/>
  <c r="G79" i="4"/>
  <c r="G78" i="4"/>
  <c r="G77" i="4"/>
  <c r="G76" i="4"/>
  <c r="G87" i="4"/>
  <c r="G86" i="4"/>
  <c r="G85" i="4"/>
  <c r="G84" i="4"/>
  <c r="G83" i="4"/>
  <c r="G88" i="4"/>
  <c r="I80" i="4"/>
  <c r="D80" i="4"/>
  <c r="I73" i="4"/>
  <c r="D73" i="4"/>
  <c r="I66" i="4"/>
  <c r="D66" i="4"/>
  <c r="I59" i="4"/>
  <c r="D59" i="4"/>
  <c r="I52" i="4"/>
  <c r="D52" i="4"/>
  <c r="I45" i="4"/>
  <c r="D45" i="4"/>
  <c r="I38" i="4"/>
  <c r="D38" i="4"/>
  <c r="I31" i="4"/>
  <c r="D31" i="4"/>
  <c r="I24" i="4"/>
  <c r="D24" i="4"/>
  <c r="I17" i="4"/>
  <c r="D17" i="4"/>
  <c r="I10" i="4"/>
  <c r="D10" i="4"/>
  <c r="G6" i="4"/>
  <c r="I87" i="4"/>
  <c r="D87" i="4"/>
  <c r="E109" i="4"/>
  <c r="B109" i="4"/>
  <c r="E93" i="4"/>
  <c r="B93" i="4"/>
  <c r="B86" i="4"/>
  <c r="B79" i="4"/>
  <c r="B72" i="4"/>
  <c r="D88" i="4" l="1"/>
  <c r="D86" i="4"/>
  <c r="D85" i="4"/>
  <c r="D84" i="4"/>
  <c r="D83" i="4"/>
  <c r="D81" i="4"/>
  <c r="D79" i="4"/>
  <c r="D78" i="4"/>
  <c r="D77" i="4"/>
  <c r="D76" i="4"/>
  <c r="D74" i="4"/>
  <c r="D72" i="4"/>
  <c r="D71" i="4"/>
  <c r="D70" i="4"/>
  <c r="D69" i="4"/>
  <c r="D67" i="4"/>
  <c r="D65" i="4"/>
  <c r="D64" i="4"/>
  <c r="D63" i="4"/>
  <c r="D62" i="4"/>
  <c r="D60" i="4"/>
  <c r="D58" i="4"/>
  <c r="D57" i="4"/>
  <c r="D56" i="4"/>
  <c r="D55" i="4"/>
  <c r="D53" i="4"/>
  <c r="D51" i="4"/>
  <c r="D50" i="4"/>
  <c r="D49" i="4"/>
  <c r="D48" i="4"/>
  <c r="D46" i="4"/>
  <c r="D44" i="4"/>
  <c r="D43" i="4"/>
  <c r="D42" i="4"/>
  <c r="D41" i="4"/>
  <c r="B29" i="4"/>
  <c r="D109" i="4" l="1"/>
  <c r="B23" i="4"/>
  <c r="B15" i="4"/>
  <c r="D15" i="4" s="1"/>
  <c r="B9" i="4"/>
  <c r="D39" i="4"/>
  <c r="D37" i="4"/>
  <c r="D93" i="4" s="1"/>
  <c r="D36" i="4"/>
  <c r="D35" i="4"/>
  <c r="D34" i="4"/>
  <c r="D32" i="4"/>
  <c r="D30" i="4"/>
  <c r="D29" i="4"/>
  <c r="D28" i="4"/>
  <c r="D27" i="4"/>
  <c r="D25" i="4"/>
  <c r="D23" i="4"/>
  <c r="D22" i="4"/>
  <c r="D21" i="4"/>
  <c r="D20" i="4"/>
  <c r="D18" i="4"/>
  <c r="D16" i="4"/>
  <c r="D14" i="4"/>
  <c r="D13" i="4"/>
  <c r="D11" i="4"/>
  <c r="D9" i="4"/>
  <c r="D8" i="4"/>
  <c r="D7" i="4"/>
  <c r="E54" i="4" l="1"/>
  <c r="E111" i="4" l="1"/>
  <c r="E108" i="4"/>
  <c r="E107" i="4"/>
  <c r="E106" i="4"/>
  <c r="B111" i="4"/>
  <c r="I109" i="4"/>
  <c r="B108" i="4"/>
  <c r="B107" i="4"/>
  <c r="I107" i="4" s="1"/>
  <c r="B106" i="4"/>
  <c r="E103" i="4"/>
  <c r="E101" i="4"/>
  <c r="E100" i="4"/>
  <c r="E99" i="4"/>
  <c r="E98" i="4"/>
  <c r="D103" i="4"/>
  <c r="B103" i="4"/>
  <c r="B101" i="4"/>
  <c r="I101" i="4" s="1"/>
  <c r="B100" i="4"/>
  <c r="I100" i="4" s="1"/>
  <c r="B99" i="4"/>
  <c r="I99" i="4" s="1"/>
  <c r="B98" i="4"/>
  <c r="I98" i="4" s="1"/>
  <c r="B90" i="4"/>
  <c r="B91" i="4"/>
  <c r="I91" i="4" s="1"/>
  <c r="B92" i="4"/>
  <c r="I93" i="4"/>
  <c r="E95" i="4"/>
  <c r="E92" i="4"/>
  <c r="E91" i="4"/>
  <c r="B95" i="4"/>
  <c r="E90" i="4"/>
  <c r="I103" i="4" l="1"/>
  <c r="I92" i="4"/>
  <c r="I90" i="4"/>
  <c r="I106" i="4"/>
  <c r="I108" i="4"/>
  <c r="I95" i="4"/>
  <c r="I111" i="4"/>
  <c r="E97" i="4"/>
  <c r="E105" i="4"/>
  <c r="B105" i="4"/>
  <c r="B97" i="4"/>
  <c r="I88" i="4"/>
  <c r="I86" i="4"/>
  <c r="I85" i="4"/>
  <c r="I84" i="4"/>
  <c r="I83" i="4"/>
  <c r="I81" i="4"/>
  <c r="I79" i="4"/>
  <c r="I78" i="4"/>
  <c r="I77" i="4"/>
  <c r="I76" i="4"/>
  <c r="I74" i="4"/>
  <c r="I72" i="4"/>
  <c r="I71" i="4"/>
  <c r="I70" i="4"/>
  <c r="I69" i="4"/>
  <c r="I67" i="4"/>
  <c r="I65" i="4"/>
  <c r="I64" i="4"/>
  <c r="I63" i="4"/>
  <c r="I62" i="4"/>
  <c r="I60" i="4"/>
  <c r="I58" i="4"/>
  <c r="I57" i="4"/>
  <c r="I56" i="4"/>
  <c r="I55" i="4"/>
  <c r="I53" i="4"/>
  <c r="I51" i="4"/>
  <c r="I50" i="4"/>
  <c r="I49" i="4"/>
  <c r="I48" i="4"/>
  <c r="I46" i="4"/>
  <c r="I44" i="4"/>
  <c r="I43" i="4"/>
  <c r="I42" i="4"/>
  <c r="I41" i="4"/>
  <c r="I39" i="4"/>
  <c r="I37" i="4"/>
  <c r="I36" i="4"/>
  <c r="I35" i="4"/>
  <c r="I34" i="4"/>
  <c r="I32" i="4"/>
  <c r="I30" i="4"/>
  <c r="I29" i="4"/>
  <c r="I28" i="4"/>
  <c r="I27" i="4"/>
  <c r="I25" i="4"/>
  <c r="I23" i="4"/>
  <c r="I22" i="4"/>
  <c r="I21" i="4"/>
  <c r="I20" i="4"/>
  <c r="I18" i="4"/>
  <c r="I16" i="4"/>
  <c r="I15" i="4"/>
  <c r="I14" i="4"/>
  <c r="I13" i="4"/>
  <c r="I11" i="4"/>
  <c r="I9" i="4"/>
  <c r="I8" i="4"/>
  <c r="I7" i="4"/>
  <c r="B68" i="4"/>
  <c r="B54" i="4"/>
  <c r="I54" i="4" s="1"/>
  <c r="E82" i="4"/>
  <c r="D82" i="4"/>
  <c r="B82" i="4"/>
  <c r="E75" i="4"/>
  <c r="B75" i="4"/>
  <c r="E68" i="4"/>
  <c r="E61" i="4"/>
  <c r="B61" i="4"/>
  <c r="G107" i="4"/>
  <c r="E47" i="4"/>
  <c r="B47" i="4"/>
  <c r="B40" i="4"/>
  <c r="E40" i="4"/>
  <c r="G33" i="4"/>
  <c r="E33" i="4"/>
  <c r="B33" i="4"/>
  <c r="E26" i="4"/>
  <c r="E19" i="4"/>
  <c r="G12" i="4"/>
  <c r="F6" i="4"/>
  <c r="B26" i="4"/>
  <c r="E12" i="4"/>
  <c r="B19" i="4"/>
  <c r="B12" i="4"/>
  <c r="I12" i="4" s="1"/>
  <c r="E6" i="4"/>
  <c r="B6" i="4"/>
  <c r="I19" i="4" l="1"/>
  <c r="I33" i="4"/>
  <c r="I6" i="4"/>
  <c r="G103" i="4"/>
  <c r="H103" i="4" s="1"/>
  <c r="G109" i="4"/>
  <c r="H109" i="4" s="1"/>
  <c r="G93" i="4"/>
  <c r="G98" i="4"/>
  <c r="G54" i="4"/>
  <c r="G61" i="4"/>
  <c r="G82" i="4"/>
  <c r="H82" i="4" s="1"/>
  <c r="G99" i="4"/>
  <c r="G91" i="4"/>
  <c r="G100" i="4"/>
  <c r="G92" i="4"/>
  <c r="G101" i="4"/>
  <c r="G40" i="4"/>
  <c r="G47" i="4"/>
  <c r="G106" i="4"/>
  <c r="G108" i="4"/>
  <c r="I61" i="4"/>
  <c r="G68" i="4"/>
  <c r="I68" i="4"/>
  <c r="D111" i="4"/>
  <c r="D95" i="4"/>
  <c r="I47" i="4"/>
  <c r="I40" i="4"/>
  <c r="D33" i="4"/>
  <c r="I26" i="4"/>
  <c r="I97" i="4"/>
  <c r="I82" i="4"/>
  <c r="D107" i="4"/>
  <c r="H107" i="4" s="1"/>
  <c r="D106" i="4"/>
  <c r="I75" i="4"/>
  <c r="D75" i="4"/>
  <c r="I105" i="4"/>
  <c r="G75" i="4"/>
  <c r="G111" i="4"/>
  <c r="D61" i="4"/>
  <c r="D47" i="4"/>
  <c r="D68" i="4"/>
  <c r="H68" i="4" s="1"/>
  <c r="D54" i="4"/>
  <c r="D40" i="4"/>
  <c r="D98" i="4"/>
  <c r="D101" i="4"/>
  <c r="D26" i="4"/>
  <c r="H40" i="4" l="1"/>
  <c r="H101" i="4"/>
  <c r="G97" i="4"/>
  <c r="H54" i="4"/>
  <c r="H95" i="4"/>
  <c r="I112" i="4"/>
  <c r="D108" i="4"/>
  <c r="H108" i="4" s="1"/>
  <c r="D19" i="4"/>
  <c r="H19" i="4" s="1"/>
  <c r="D99" i="4"/>
  <c r="H99" i="4" s="1"/>
  <c r="H93" i="4"/>
  <c r="D12" i="4"/>
  <c r="D100" i="4"/>
  <c r="H100" i="4" s="1"/>
  <c r="D91" i="4"/>
  <c r="H91" i="4" s="1"/>
  <c r="H98" i="4"/>
  <c r="D90" i="4"/>
  <c r="H90" i="4" s="1"/>
  <c r="D92" i="4"/>
  <c r="H92" i="4" s="1"/>
  <c r="H106" i="4"/>
  <c r="H111" i="4"/>
  <c r="G105" i="4"/>
  <c r="H26" i="4"/>
  <c r="H12" i="4"/>
  <c r="H75" i="4"/>
  <c r="H61" i="4"/>
  <c r="H47" i="4"/>
  <c r="H33" i="4"/>
  <c r="D6" i="4"/>
  <c r="D105" i="4" l="1"/>
  <c r="H105" i="4" s="1"/>
  <c r="D97" i="4"/>
  <c r="H97" i="4" s="1"/>
  <c r="G112" i="4"/>
  <c r="F89" i="4"/>
  <c r="H112" i="4" l="1"/>
  <c r="D112" i="4"/>
  <c r="F48" i="1"/>
  <c r="F47" i="1"/>
  <c r="E48" i="1"/>
  <c r="E47" i="1"/>
  <c r="E46" i="1" s="1"/>
  <c r="G46" i="1" s="1"/>
  <c r="C48" i="1"/>
  <c r="C47" i="1"/>
  <c r="B48" i="1"/>
  <c r="B47" i="1"/>
  <c r="H47" i="1" s="1"/>
  <c r="E42" i="1"/>
  <c r="I48" i="1"/>
  <c r="H48" i="1"/>
  <c r="I47" i="1"/>
  <c r="F46" i="1"/>
  <c r="C46" i="1"/>
  <c r="I46" i="1" s="1"/>
  <c r="F43" i="1"/>
  <c r="I43" i="1" s="1"/>
  <c r="F42" i="1"/>
  <c r="E43" i="1"/>
  <c r="C43" i="1"/>
  <c r="C42" i="1"/>
  <c r="I42" i="1" s="1"/>
  <c r="B43" i="1"/>
  <c r="B42" i="1"/>
  <c r="H43" i="1"/>
  <c r="H42" i="1"/>
  <c r="E41" i="1"/>
  <c r="B41" i="1"/>
  <c r="H41" i="1" s="1"/>
  <c r="C41" i="1" l="1"/>
  <c r="F41" i="1"/>
  <c r="F49" i="1" s="1"/>
  <c r="B46" i="1"/>
  <c r="H46" i="1" s="1"/>
  <c r="H49" i="1" s="1"/>
  <c r="E49" i="1"/>
  <c r="B49" i="1"/>
  <c r="D46" i="1"/>
  <c r="J46" i="1" s="1"/>
  <c r="D41" i="1"/>
  <c r="I35" i="1"/>
  <c r="H35" i="1"/>
  <c r="I34" i="1"/>
  <c r="H34" i="1"/>
  <c r="F33" i="1"/>
  <c r="E33" i="1"/>
  <c r="G33" i="1" s="1"/>
  <c r="C33" i="1"/>
  <c r="I33" i="1" s="1"/>
  <c r="B33" i="1"/>
  <c r="H33" i="1" s="1"/>
  <c r="G41" i="1" l="1"/>
  <c r="J41" i="1" s="1"/>
  <c r="K46" i="1"/>
  <c r="I41" i="1"/>
  <c r="I49" i="1" s="1"/>
  <c r="C49" i="1"/>
  <c r="B89" i="4"/>
  <c r="E89" i="4"/>
  <c r="D33" i="1"/>
  <c r="J33" i="1" s="1"/>
  <c r="I32" i="1"/>
  <c r="H32" i="1"/>
  <c r="I31" i="1"/>
  <c r="H31" i="1"/>
  <c r="F30" i="1"/>
  <c r="E30" i="1"/>
  <c r="G30" i="1" s="1"/>
  <c r="C30" i="1"/>
  <c r="I30" i="1" s="1"/>
  <c r="B30" i="1"/>
  <c r="H30" i="1" s="1"/>
  <c r="I29" i="1"/>
  <c r="H29" i="1"/>
  <c r="I28" i="1"/>
  <c r="H28" i="1"/>
  <c r="F27" i="1"/>
  <c r="E27" i="1"/>
  <c r="G27" i="1" s="1"/>
  <c r="C27" i="1"/>
  <c r="I27" i="1" s="1"/>
  <c r="B27" i="1"/>
  <c r="H27" i="1" s="1"/>
  <c r="I26" i="1"/>
  <c r="H26" i="1"/>
  <c r="I25" i="1"/>
  <c r="H25" i="1"/>
  <c r="F24" i="1"/>
  <c r="E24" i="1"/>
  <c r="G24" i="1" s="1"/>
  <c r="C24" i="1"/>
  <c r="I24" i="1" s="1"/>
  <c r="B24" i="1"/>
  <c r="H24" i="1" s="1"/>
  <c r="I23" i="1"/>
  <c r="H23" i="1"/>
  <c r="I22" i="1"/>
  <c r="H22" i="1"/>
  <c r="F21" i="1"/>
  <c r="E21" i="1"/>
  <c r="G21" i="1" s="1"/>
  <c r="C21" i="1"/>
  <c r="I21" i="1" s="1"/>
  <c r="B21" i="1"/>
  <c r="H21" i="1" s="1"/>
  <c r="F18" i="1"/>
  <c r="E18" i="1"/>
  <c r="G18" i="1" s="1"/>
  <c r="C18" i="1"/>
  <c r="I18" i="1" s="1"/>
  <c r="B18" i="1"/>
  <c r="H18" i="1" s="1"/>
  <c r="I20" i="1"/>
  <c r="H20" i="1"/>
  <c r="I19" i="1"/>
  <c r="H19" i="1"/>
  <c r="I17" i="1"/>
  <c r="H17" i="1"/>
  <c r="I16" i="1"/>
  <c r="H16" i="1"/>
  <c r="F15" i="1"/>
  <c r="E15" i="1"/>
  <c r="G15" i="1" s="1"/>
  <c r="C15" i="1"/>
  <c r="I15" i="1" s="1"/>
  <c r="B15" i="1"/>
  <c r="H15" i="1" s="1"/>
  <c r="B12" i="1"/>
  <c r="C12" i="1"/>
  <c r="D12" i="1" s="1"/>
  <c r="E12" i="1"/>
  <c r="H12" i="1" s="1"/>
  <c r="F12" i="1"/>
  <c r="G12" i="1"/>
  <c r="I12" i="1"/>
  <c r="I14" i="1"/>
  <c r="H14" i="1"/>
  <c r="I13" i="1"/>
  <c r="H13" i="1"/>
  <c r="F9" i="1"/>
  <c r="E9" i="1"/>
  <c r="F38" i="1"/>
  <c r="F37" i="1"/>
  <c r="E38" i="1"/>
  <c r="E37" i="1"/>
  <c r="C38" i="1"/>
  <c r="C37" i="1"/>
  <c r="C36" i="1"/>
  <c r="B38" i="1"/>
  <c r="B37" i="1"/>
  <c r="G9" i="1"/>
  <c r="C9" i="1"/>
  <c r="B9" i="1"/>
  <c r="D9" i="1" s="1"/>
  <c r="I11" i="1"/>
  <c r="H11" i="1"/>
  <c r="I10" i="1"/>
  <c r="H10" i="1"/>
  <c r="I9" i="1"/>
  <c r="H9" i="1"/>
  <c r="I8" i="1"/>
  <c r="I38" i="1" s="1"/>
  <c r="I7" i="1"/>
  <c r="I37" i="1" s="1"/>
  <c r="H8" i="1"/>
  <c r="H7" i="1"/>
  <c r="H37" i="1" s="1"/>
  <c r="F6" i="1"/>
  <c r="I6" i="1" s="1"/>
  <c r="E6" i="1"/>
  <c r="G6" i="1" s="1"/>
  <c r="G36" i="1" s="1"/>
  <c r="E7" i="2"/>
  <c r="F8" i="2" s="1"/>
  <c r="E6" i="2"/>
  <c r="E5" i="2"/>
  <c r="E4" i="2"/>
  <c r="K33" i="1"/>
  <c r="I89" i="4" l="1"/>
  <c r="B36" i="1"/>
  <c r="F36" i="1"/>
  <c r="K41" i="1"/>
  <c r="H6" i="4"/>
  <c r="H38" i="1"/>
  <c r="E36" i="1"/>
  <c r="D30" i="1"/>
  <c r="J30" i="1" s="1"/>
  <c r="D27" i="1"/>
  <c r="J27" i="1" s="1"/>
  <c r="D24" i="1"/>
  <c r="J24" i="1" s="1"/>
  <c r="K24" i="1" s="1"/>
  <c r="D21" i="1"/>
  <c r="J21" i="1" s="1"/>
  <c r="K21" i="1" s="1"/>
  <c r="D18" i="1"/>
  <c r="J18" i="1" s="1"/>
  <c r="K18" i="1" s="1"/>
  <c r="D15" i="1"/>
  <c r="J15" i="1" s="1"/>
  <c r="K15" i="1" s="1"/>
  <c r="J12" i="1"/>
  <c r="K12" i="1" s="1"/>
  <c r="I36" i="1"/>
  <c r="J6" i="1"/>
  <c r="J9" i="1"/>
  <c r="K9" i="1" s="1"/>
  <c r="H6" i="1"/>
  <c r="H36" i="1" s="1"/>
  <c r="D36" i="1" l="1"/>
  <c r="J36" i="1" s="1"/>
  <c r="K30" i="1"/>
  <c r="K27" i="1"/>
  <c r="K6" i="1"/>
  <c r="D89" i="4"/>
  <c r="K36" i="1" l="1"/>
  <c r="H89" i="4" l="1"/>
</calcChain>
</file>

<file path=xl/sharedStrings.xml><?xml version="1.0" encoding="utf-8"?>
<sst xmlns="http://schemas.openxmlformats.org/spreadsheetml/2006/main" count="184" uniqueCount="40">
  <si>
    <t>Владимирэнергосбыт</t>
  </si>
  <si>
    <t>ВКС</t>
  </si>
  <si>
    <t>пост.в сеть</t>
  </si>
  <si>
    <t>отпуск из сети</t>
  </si>
  <si>
    <t>потери</t>
  </si>
  <si>
    <t>%</t>
  </si>
  <si>
    <t>потерь</t>
  </si>
  <si>
    <t>точки</t>
  </si>
  <si>
    <t>ПУ</t>
  </si>
  <si>
    <t>вход</t>
  </si>
  <si>
    <t>выход</t>
  </si>
  <si>
    <t>итого</t>
  </si>
  <si>
    <t>сбыт</t>
  </si>
  <si>
    <t>доля объема</t>
  </si>
  <si>
    <t>НН</t>
  </si>
  <si>
    <t>СН2</t>
  </si>
  <si>
    <t>ИТОГО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</si>
  <si>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</si>
  <si>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</si>
  <si>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</si>
  <si>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</si>
  <si>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</si>
  <si>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</si>
  <si>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</si>
  <si>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</si>
  <si>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</si>
  <si>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</si>
  <si>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полугодие</t>
  </si>
  <si>
    <t>2 полугодие</t>
  </si>
  <si>
    <t>январь</t>
  </si>
  <si>
    <t>февраль</t>
  </si>
  <si>
    <t>цена</t>
  </si>
  <si>
    <t>СН1</t>
  </si>
  <si>
    <t>итого на компенсацию потерь, руб.</t>
  </si>
  <si>
    <t>итого потери, кВт*ч</t>
  </si>
  <si>
    <t>сумма с НДС</t>
  </si>
  <si>
    <t xml:space="preserve"> ООО "ЭСВ"</t>
  </si>
  <si>
    <t>Затраты ООО "ЭнергоСтрой" на оплату электроэнергии в целях компенсации потерь за 2019 год.</t>
  </si>
  <si>
    <t>итого год</t>
  </si>
  <si>
    <t>итого средняя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</si>
</sst>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5" xfId="0" applyFont="1" applyFill="1" applyBorder="1"/>
    <xf numFmtId="0" fontId="2" fillId="0" borderId="7" xfId="0" applyFont="1" applyBorder="1"/>
    <xf numFmtId="0" fontId="1" fillId="0" borderId="7" xfId="0" applyFont="1" applyBorder="1"/>
    <xf numFmtId="0" fontId="1" fillId="0" borderId="11" xfId="0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0" fontId="1" fillId="0" borderId="2" xfId="0" applyFont="1" applyBorder="1" applyAlignment="1">
      <alignment horizontal="center" vertical="center"/>
    </xf>
    <xf numFmtId="2" fontId="0" fillId="0" borderId="0" xfId="0" applyNumberFormat="1"/>
    <xf numFmtId="0" fontId="1" fillId="0" borderId="6" xfId="0" applyFont="1" applyBorder="1"/>
    <xf numFmtId="0" fontId="1" fillId="0" borderId="8" xfId="0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15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/>
    <xf numFmtId="2" fontId="1" fillId="0" borderId="1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8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2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2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9"/>
  <sheetViews>
    <sheetView topLeftCell="A19" workbookViewId="0">
      <selection activeCell="E51" sqref="E51"/>
    </sheetView>
  </sheetViews>
  <sheetFormatPr defaultRowHeight="15" x14ac:dyDescent="0.25"/>
  <cols>
    <col min="1" max="1" width="8.140625" customWidth="1"/>
    <col min="2" max="2" width="9.140625" customWidth="1"/>
    <col min="3" max="3" width="8" customWidth="1"/>
    <col min="4" max="4" width="7.42578125" customWidth="1"/>
    <col min="5" max="6" width="8.140625" customWidth="1"/>
    <col min="7" max="7" width="7.28515625" customWidth="1"/>
    <col min="8" max="8" width="9" customWidth="1"/>
    <col min="9" max="9" width="8.85546875" customWidth="1"/>
    <col min="10" max="10" width="7.28515625" customWidth="1"/>
  </cols>
  <sheetData>
    <row r="4" spans="1:11" x14ac:dyDescent="0.25">
      <c r="A4" s="2"/>
      <c r="B4" s="47" t="s">
        <v>0</v>
      </c>
      <c r="C4" s="48"/>
      <c r="D4" s="49"/>
      <c r="E4" s="47" t="s">
        <v>1</v>
      </c>
      <c r="F4" s="48"/>
      <c r="G4" s="48"/>
      <c r="H4" s="47" t="s">
        <v>16</v>
      </c>
      <c r="I4" s="48"/>
      <c r="J4" s="49"/>
      <c r="K4" s="2" t="s">
        <v>5</v>
      </c>
    </row>
    <row r="5" spans="1:11" x14ac:dyDescent="0.25">
      <c r="A5" s="2"/>
      <c r="B5" s="3" t="s">
        <v>2</v>
      </c>
      <c r="C5" s="3" t="s">
        <v>3</v>
      </c>
      <c r="D5" s="3" t="s">
        <v>4</v>
      </c>
      <c r="E5" s="3" t="s">
        <v>2</v>
      </c>
      <c r="F5" s="3" t="s">
        <v>3</v>
      </c>
      <c r="G5" s="4" t="s">
        <v>4</v>
      </c>
      <c r="H5" s="3" t="s">
        <v>2</v>
      </c>
      <c r="I5" s="3" t="s">
        <v>3</v>
      </c>
      <c r="J5" s="4" t="s">
        <v>4</v>
      </c>
      <c r="K5" s="5" t="s">
        <v>6</v>
      </c>
    </row>
    <row r="6" spans="1:11" x14ac:dyDescent="0.25">
      <c r="A6" s="10" t="s">
        <v>17</v>
      </c>
      <c r="B6" s="3">
        <v>0</v>
      </c>
      <c r="C6" s="3">
        <v>0</v>
      </c>
      <c r="D6" s="3"/>
      <c r="E6" s="6">
        <f>SUM(E7:E8)</f>
        <v>558981</v>
      </c>
      <c r="F6" s="6">
        <f>SUM(F7:F8)</f>
        <v>530998</v>
      </c>
      <c r="G6" s="7">
        <f>E6-F6</f>
        <v>27983</v>
      </c>
      <c r="H6" s="7">
        <f>SUM(B6,E6)</f>
        <v>558981</v>
      </c>
      <c r="I6" s="7">
        <f>SUM(C6,F6)</f>
        <v>530998</v>
      </c>
      <c r="J6" s="7">
        <f t="shared" ref="J6" si="0">SUM(D6,G6)</f>
        <v>27983</v>
      </c>
      <c r="K6" s="2">
        <f>J6/H6*100</f>
        <v>5.0060735516949588</v>
      </c>
    </row>
    <row r="7" spans="1:11" x14ac:dyDescent="0.25">
      <c r="A7" s="2" t="s">
        <v>14</v>
      </c>
      <c r="B7" s="3"/>
      <c r="C7" s="3"/>
      <c r="D7" s="7"/>
      <c r="E7" s="6"/>
      <c r="F7" s="6">
        <v>530998</v>
      </c>
      <c r="G7" s="7"/>
      <c r="H7" s="7">
        <f t="shared" ref="H7:H8" si="1">SUM(B7,E7)</f>
        <v>0</v>
      </c>
      <c r="I7" s="7">
        <f t="shared" ref="I7:I8" si="2">SUM(C7,F7)</f>
        <v>530998</v>
      </c>
      <c r="J7" s="7"/>
      <c r="K7" s="2"/>
    </row>
    <row r="8" spans="1:11" x14ac:dyDescent="0.25">
      <c r="A8" s="2" t="s">
        <v>15</v>
      </c>
      <c r="B8" s="3"/>
      <c r="C8" s="3"/>
      <c r="D8" s="7"/>
      <c r="E8" s="6">
        <v>558981</v>
      </c>
      <c r="F8" s="6"/>
      <c r="G8" s="7"/>
      <c r="H8" s="7">
        <f t="shared" si="1"/>
        <v>558981</v>
      </c>
      <c r="I8" s="7">
        <f t="shared" si="2"/>
        <v>0</v>
      </c>
      <c r="J8" s="7"/>
      <c r="K8" s="2"/>
    </row>
    <row r="9" spans="1:11" x14ac:dyDescent="0.25">
      <c r="A9" s="10" t="s">
        <v>18</v>
      </c>
      <c r="B9" s="6">
        <f>SUM(B10:B11)</f>
        <v>29520</v>
      </c>
      <c r="C9" s="6">
        <f>SUM(C10:C11)</f>
        <v>28838</v>
      </c>
      <c r="D9" s="7">
        <f>B9-C9</f>
        <v>682</v>
      </c>
      <c r="E9" s="6">
        <f>SUM(E10:E11)</f>
        <v>581049</v>
      </c>
      <c r="F9" s="6">
        <f>SUM(F10:F11)</f>
        <v>551917</v>
      </c>
      <c r="G9" s="7">
        <f>E9-F9</f>
        <v>29132</v>
      </c>
      <c r="H9" s="7">
        <f>SUM(B9,E9)</f>
        <v>610569</v>
      </c>
      <c r="I9" s="7">
        <f>SUM(C9,F9)</f>
        <v>580755</v>
      </c>
      <c r="J9" s="7">
        <f t="shared" ref="J9" si="3">SUM(D9,G9)</f>
        <v>29814</v>
      </c>
      <c r="K9" s="2">
        <f>J9/H9*100</f>
        <v>4.8829861981201139</v>
      </c>
    </row>
    <row r="10" spans="1:11" x14ac:dyDescent="0.25">
      <c r="A10" s="2" t="s">
        <v>14</v>
      </c>
      <c r="B10" s="2"/>
      <c r="C10" s="2">
        <v>28838</v>
      </c>
      <c r="D10" s="2"/>
      <c r="E10" s="2"/>
      <c r="F10" s="2">
        <v>551917</v>
      </c>
      <c r="G10" s="7"/>
      <c r="H10" s="7">
        <f t="shared" ref="H10:H11" si="4">SUM(B10,E10)</f>
        <v>0</v>
      </c>
      <c r="I10" s="7">
        <f t="shared" ref="I10:I11" si="5">SUM(C10,F10)</f>
        <v>580755</v>
      </c>
      <c r="J10" s="7"/>
      <c r="K10" s="2"/>
    </row>
    <row r="11" spans="1:11" x14ac:dyDescent="0.25">
      <c r="A11" s="2" t="s">
        <v>15</v>
      </c>
      <c r="B11" s="2">
        <v>29520</v>
      </c>
      <c r="C11" s="2"/>
      <c r="D11" s="2"/>
      <c r="E11" s="2">
        <v>581049</v>
      </c>
      <c r="F11" s="2"/>
      <c r="G11" s="7"/>
      <c r="H11" s="7">
        <f t="shared" si="4"/>
        <v>610569</v>
      </c>
      <c r="I11" s="7">
        <f t="shared" si="5"/>
        <v>0</v>
      </c>
      <c r="J11" s="7"/>
      <c r="K11" s="2"/>
    </row>
    <row r="12" spans="1:11" x14ac:dyDescent="0.25">
      <c r="A12" s="10" t="s">
        <v>19</v>
      </c>
      <c r="B12" s="6">
        <f>SUM(B13:B14)</f>
        <v>23373</v>
      </c>
      <c r="C12" s="6">
        <f>SUM(C13:C14)</f>
        <v>22848</v>
      </c>
      <c r="D12" s="7">
        <f>B12-C12</f>
        <v>525</v>
      </c>
      <c r="E12" s="6">
        <f>SUM(E13:E14)</f>
        <v>499973</v>
      </c>
      <c r="F12" s="6">
        <f>SUM(F13:F14)</f>
        <v>474169</v>
      </c>
      <c r="G12" s="7">
        <f>E12-F12</f>
        <v>25804</v>
      </c>
      <c r="H12" s="7">
        <f>SUM(B12,E12)</f>
        <v>523346</v>
      </c>
      <c r="I12" s="7">
        <f>SUM(C12,F12)</f>
        <v>497017</v>
      </c>
      <c r="J12" s="7">
        <f t="shared" ref="J12" si="6">SUM(D12,G12)</f>
        <v>26329</v>
      </c>
      <c r="K12" s="2">
        <f>J12/H12*100</f>
        <v>5.0308973413382345</v>
      </c>
    </row>
    <row r="13" spans="1:11" x14ac:dyDescent="0.25">
      <c r="A13" s="2" t="s">
        <v>14</v>
      </c>
      <c r="B13" s="2"/>
      <c r="C13" s="2">
        <v>22848</v>
      </c>
      <c r="D13" s="2"/>
      <c r="E13" s="2"/>
      <c r="F13" s="2">
        <v>474169</v>
      </c>
      <c r="G13" s="8"/>
      <c r="H13" s="7">
        <f t="shared" ref="H13:H14" si="7">SUM(B13,E13)</f>
        <v>0</v>
      </c>
      <c r="I13" s="7">
        <f t="shared" ref="I13:I14" si="8">SUM(C13,F13)</f>
        <v>497017</v>
      </c>
      <c r="J13" s="8"/>
      <c r="K13" s="2"/>
    </row>
    <row r="14" spans="1:11" x14ac:dyDescent="0.25">
      <c r="A14" s="2" t="s">
        <v>15</v>
      </c>
      <c r="B14" s="2">
        <v>23373</v>
      </c>
      <c r="C14" s="2"/>
      <c r="D14" s="2"/>
      <c r="E14" s="2">
        <v>499973</v>
      </c>
      <c r="F14" s="2"/>
      <c r="G14" s="8"/>
      <c r="H14" s="7">
        <f t="shared" si="7"/>
        <v>523346</v>
      </c>
      <c r="I14" s="7">
        <f t="shared" si="8"/>
        <v>0</v>
      </c>
      <c r="J14" s="8"/>
      <c r="K14" s="2"/>
    </row>
    <row r="15" spans="1:11" x14ac:dyDescent="0.25">
      <c r="A15" s="10" t="s">
        <v>20</v>
      </c>
      <c r="B15" s="6">
        <f>SUM(B16:B17)</f>
        <v>18548</v>
      </c>
      <c r="C15" s="6">
        <f>SUM(C16:C17)</f>
        <v>17997</v>
      </c>
      <c r="D15" s="7">
        <f>B15-C15</f>
        <v>551</v>
      </c>
      <c r="E15" s="6">
        <f>SUM(E16:E17)</f>
        <v>413461</v>
      </c>
      <c r="F15" s="6">
        <f>SUM(F16:F17)</f>
        <v>392452</v>
      </c>
      <c r="G15" s="7">
        <f>E15-F15</f>
        <v>21009</v>
      </c>
      <c r="H15" s="7">
        <f>SUM(B15,E15)</f>
        <v>432009</v>
      </c>
      <c r="I15" s="7">
        <f>SUM(C15,F15)</f>
        <v>410449</v>
      </c>
      <c r="J15" s="7">
        <f t="shared" ref="J15" si="9">SUM(D15,G15)</f>
        <v>21560</v>
      </c>
      <c r="K15" s="2">
        <f>J15/H15*100</f>
        <v>4.9906367691413838</v>
      </c>
    </row>
    <row r="16" spans="1:11" x14ac:dyDescent="0.25">
      <c r="A16" s="2" t="s">
        <v>14</v>
      </c>
      <c r="B16" s="2"/>
      <c r="C16" s="2">
        <v>17997</v>
      </c>
      <c r="D16" s="2"/>
      <c r="E16" s="2"/>
      <c r="F16" s="2">
        <v>392452</v>
      </c>
      <c r="G16" s="8"/>
      <c r="H16" s="7">
        <f t="shared" ref="H16:H17" si="10">SUM(B16,E16)</f>
        <v>0</v>
      </c>
      <c r="I16" s="7">
        <f t="shared" ref="I16:I17" si="11">SUM(C16,F16)</f>
        <v>410449</v>
      </c>
      <c r="J16" s="8"/>
      <c r="K16" s="2"/>
    </row>
    <row r="17" spans="1:11" x14ac:dyDescent="0.25">
      <c r="A17" s="2" t="s">
        <v>15</v>
      </c>
      <c r="B17" s="2">
        <v>18548</v>
      </c>
      <c r="C17" s="2"/>
      <c r="D17" s="2"/>
      <c r="E17" s="2">
        <v>413461</v>
      </c>
      <c r="F17" s="2"/>
      <c r="G17" s="8"/>
      <c r="H17" s="7">
        <f t="shared" si="10"/>
        <v>432009</v>
      </c>
      <c r="I17" s="7">
        <f t="shared" si="11"/>
        <v>0</v>
      </c>
      <c r="J17" s="8"/>
      <c r="K17" s="2"/>
    </row>
    <row r="18" spans="1:11" x14ac:dyDescent="0.25">
      <c r="A18" s="10" t="s">
        <v>21</v>
      </c>
      <c r="B18" s="6">
        <f>SUM(B19:B20)</f>
        <v>17381</v>
      </c>
      <c r="C18" s="6">
        <f>SUM(C19:C20)</f>
        <v>16477</v>
      </c>
      <c r="D18" s="7">
        <f>B18-C18</f>
        <v>904</v>
      </c>
      <c r="E18" s="6">
        <f>SUM(E19:E20)</f>
        <v>301121</v>
      </c>
      <c r="F18" s="6">
        <f>SUM(F19:F20)</f>
        <v>286119</v>
      </c>
      <c r="G18" s="7">
        <f>E18-F18</f>
        <v>15002</v>
      </c>
      <c r="H18" s="7">
        <f>SUM(B18,E18)</f>
        <v>318502</v>
      </c>
      <c r="I18" s="7">
        <f>SUM(C18,F18)</f>
        <v>302596</v>
      </c>
      <c r="J18" s="7">
        <f t="shared" ref="J18" si="12">SUM(D18,G18)</f>
        <v>15906</v>
      </c>
      <c r="K18" s="2">
        <f>J18/H18*100</f>
        <v>4.9940031773740827</v>
      </c>
    </row>
    <row r="19" spans="1:11" x14ac:dyDescent="0.25">
      <c r="A19" s="2" t="s">
        <v>14</v>
      </c>
      <c r="B19" s="2"/>
      <c r="C19" s="2">
        <v>16477</v>
      </c>
      <c r="D19" s="2"/>
      <c r="E19" s="2"/>
      <c r="F19" s="2">
        <v>286119</v>
      </c>
      <c r="G19" s="8"/>
      <c r="H19" s="7">
        <f t="shared" ref="H19:H20" si="13">SUM(B19,E19)</f>
        <v>0</v>
      </c>
      <c r="I19" s="7">
        <f t="shared" ref="I19:I20" si="14">SUM(C19,F19)</f>
        <v>302596</v>
      </c>
      <c r="J19" s="8"/>
      <c r="K19" s="2"/>
    </row>
    <row r="20" spans="1:11" x14ac:dyDescent="0.25">
      <c r="A20" s="2" t="s">
        <v>15</v>
      </c>
      <c r="B20" s="2">
        <v>17381</v>
      </c>
      <c r="C20" s="2"/>
      <c r="D20" s="2"/>
      <c r="E20" s="2">
        <v>301121</v>
      </c>
      <c r="F20" s="2"/>
      <c r="G20" s="8"/>
      <c r="H20" s="7">
        <f t="shared" si="13"/>
        <v>318502</v>
      </c>
      <c r="I20" s="7">
        <f t="shared" si="14"/>
        <v>0</v>
      </c>
      <c r="J20" s="8"/>
      <c r="K20" s="2"/>
    </row>
    <row r="21" spans="1:11" x14ac:dyDescent="0.25">
      <c r="A21" s="10" t="s">
        <v>22</v>
      </c>
      <c r="B21" s="6">
        <f>SUM(B22:B23)</f>
        <v>17039</v>
      </c>
      <c r="C21" s="6">
        <f>SUM(C22:C23)</f>
        <v>16928</v>
      </c>
      <c r="D21" s="7">
        <f>B21-C21</f>
        <v>111</v>
      </c>
      <c r="E21" s="6">
        <f>SUM(E22:E23)</f>
        <v>328936</v>
      </c>
      <c r="F21" s="6">
        <f>SUM(F22:F23)</f>
        <v>312858</v>
      </c>
      <c r="G21" s="7">
        <f>E21-F21</f>
        <v>16078</v>
      </c>
      <c r="H21" s="7">
        <f>SUM(B21,E21)</f>
        <v>345975</v>
      </c>
      <c r="I21" s="7">
        <f>SUM(C21,F21)</f>
        <v>329786</v>
      </c>
      <c r="J21" s="7">
        <f t="shared" ref="J21" si="15">SUM(D21,G21)</f>
        <v>16189</v>
      </c>
      <c r="K21" s="2">
        <f>J21/H21*100</f>
        <v>4.6792398294674475</v>
      </c>
    </row>
    <row r="22" spans="1:11" x14ac:dyDescent="0.25">
      <c r="A22" s="2" t="s">
        <v>14</v>
      </c>
      <c r="B22" s="2"/>
      <c r="C22" s="2">
        <v>16928</v>
      </c>
      <c r="D22" s="2"/>
      <c r="E22" s="2"/>
      <c r="F22" s="2">
        <v>312858</v>
      </c>
      <c r="G22" s="8"/>
      <c r="H22" s="7">
        <f t="shared" ref="H22:H23" si="16">SUM(B22,E22)</f>
        <v>0</v>
      </c>
      <c r="I22" s="7">
        <f t="shared" ref="I22:I23" si="17">SUM(C22,F22)</f>
        <v>329786</v>
      </c>
      <c r="J22" s="8"/>
      <c r="K22" s="2"/>
    </row>
    <row r="23" spans="1:11" x14ac:dyDescent="0.25">
      <c r="A23" s="2" t="s">
        <v>15</v>
      </c>
      <c r="B23" s="2">
        <v>17039</v>
      </c>
      <c r="C23" s="2"/>
      <c r="D23" s="2"/>
      <c r="E23" s="2">
        <v>328936</v>
      </c>
      <c r="F23" s="2"/>
      <c r="G23" s="8"/>
      <c r="H23" s="7">
        <f t="shared" si="16"/>
        <v>345975</v>
      </c>
      <c r="I23" s="7">
        <f t="shared" si="17"/>
        <v>0</v>
      </c>
      <c r="J23" s="8"/>
      <c r="K23" s="2"/>
    </row>
    <row r="24" spans="1:11" x14ac:dyDescent="0.25">
      <c r="A24" s="10" t="s">
        <v>23</v>
      </c>
      <c r="B24" s="6">
        <f>SUM(B25:B26)</f>
        <v>141990</v>
      </c>
      <c r="C24" s="6">
        <f>SUM(C25:C26)</f>
        <v>138235</v>
      </c>
      <c r="D24" s="7">
        <f>B24-C24</f>
        <v>3755</v>
      </c>
      <c r="E24" s="6">
        <f>SUM(E25:E26)</f>
        <v>539805</v>
      </c>
      <c r="F24" s="6">
        <f>SUM(F25:F26)</f>
        <v>512143</v>
      </c>
      <c r="G24" s="7">
        <f>E24-F24</f>
        <v>27662</v>
      </c>
      <c r="H24" s="7">
        <f>SUM(B24,E24)</f>
        <v>681795</v>
      </c>
      <c r="I24" s="7">
        <f>SUM(C24,F24)</f>
        <v>650378</v>
      </c>
      <c r="J24" s="7">
        <f t="shared" ref="J24" si="18">SUM(D24,G24)</f>
        <v>31417</v>
      </c>
      <c r="K24" s="2">
        <f>J24/H24*100</f>
        <v>4.607983338100162</v>
      </c>
    </row>
    <row r="25" spans="1:11" x14ac:dyDescent="0.25">
      <c r="A25" s="2" t="s">
        <v>14</v>
      </c>
      <c r="B25" s="2"/>
      <c r="C25" s="2">
        <v>24527</v>
      </c>
      <c r="D25" s="2"/>
      <c r="E25" s="2"/>
      <c r="F25" s="2">
        <v>512143</v>
      </c>
      <c r="G25" s="8"/>
      <c r="H25" s="7">
        <f t="shared" ref="H25:H26" si="19">SUM(B25,E25)</f>
        <v>0</v>
      </c>
      <c r="I25" s="7">
        <f t="shared" ref="I25:I26" si="20">SUM(C25,F25)</f>
        <v>536670</v>
      </c>
      <c r="J25" s="8"/>
      <c r="K25" s="2"/>
    </row>
    <row r="26" spans="1:11" x14ac:dyDescent="0.25">
      <c r="A26" s="2" t="s">
        <v>15</v>
      </c>
      <c r="B26" s="2">
        <v>141990</v>
      </c>
      <c r="C26" s="2">
        <v>113708</v>
      </c>
      <c r="D26" s="2"/>
      <c r="E26" s="2">
        <v>539805</v>
      </c>
      <c r="F26" s="2"/>
      <c r="G26" s="8"/>
      <c r="H26" s="7">
        <f t="shared" si="19"/>
        <v>681795</v>
      </c>
      <c r="I26" s="7">
        <f t="shared" si="20"/>
        <v>113708</v>
      </c>
      <c r="J26" s="8"/>
      <c r="K26" s="2"/>
    </row>
    <row r="27" spans="1:11" x14ac:dyDescent="0.25">
      <c r="A27" s="10" t="s">
        <v>24</v>
      </c>
      <c r="B27" s="6">
        <f>SUM(B28:B29)</f>
        <v>351366</v>
      </c>
      <c r="C27" s="6">
        <f>SUM(C28:C29)</f>
        <v>335704</v>
      </c>
      <c r="D27" s="7">
        <f>B27-C27</f>
        <v>15662</v>
      </c>
      <c r="E27" s="6">
        <f>SUM(E28:E29)</f>
        <v>599364</v>
      </c>
      <c r="F27" s="6">
        <f>SUM(F28:F29)</f>
        <v>569014</v>
      </c>
      <c r="G27" s="7">
        <f>E27-F27</f>
        <v>30350</v>
      </c>
      <c r="H27" s="7">
        <f>SUM(B27,E27)</f>
        <v>950730</v>
      </c>
      <c r="I27" s="7">
        <f>SUM(C27,F27)</f>
        <v>904718</v>
      </c>
      <c r="J27" s="7">
        <f t="shared" ref="J27" si="21">SUM(D27,G27)</f>
        <v>46012</v>
      </c>
      <c r="K27" s="2">
        <f t="shared" ref="K27" si="22">(G27+D27)/(E27+B27)*100</f>
        <v>4.8396495324645272</v>
      </c>
    </row>
    <row r="28" spans="1:11" x14ac:dyDescent="0.25">
      <c r="A28" s="2" t="s">
        <v>14</v>
      </c>
      <c r="B28" s="2"/>
      <c r="C28" s="2">
        <v>22284</v>
      </c>
      <c r="D28" s="2"/>
      <c r="E28" s="2"/>
      <c r="F28" s="2">
        <v>569014</v>
      </c>
      <c r="G28" s="8"/>
      <c r="H28" s="7">
        <f t="shared" ref="H28:H29" si="23">SUM(B28,E28)</f>
        <v>0</v>
      </c>
      <c r="I28" s="7">
        <f t="shared" ref="I28:I29" si="24">SUM(C28,F28)</f>
        <v>591298</v>
      </c>
      <c r="J28" s="8"/>
      <c r="K28" s="2"/>
    </row>
    <row r="29" spans="1:11" x14ac:dyDescent="0.25">
      <c r="A29" s="2" t="s">
        <v>15</v>
      </c>
      <c r="B29" s="2">
        <v>351366</v>
      </c>
      <c r="C29" s="2">
        <v>313420</v>
      </c>
      <c r="D29" s="2"/>
      <c r="E29" s="2">
        <v>599364</v>
      </c>
      <c r="F29" s="2"/>
      <c r="G29" s="8"/>
      <c r="H29" s="7">
        <f t="shared" si="23"/>
        <v>950730</v>
      </c>
      <c r="I29" s="7">
        <f t="shared" si="24"/>
        <v>313420</v>
      </c>
      <c r="J29" s="8"/>
      <c r="K29" s="2"/>
    </row>
    <row r="30" spans="1:11" x14ac:dyDescent="0.25">
      <c r="A30" s="10" t="s">
        <v>25</v>
      </c>
      <c r="B30" s="6">
        <f>SUM(B31:B32)</f>
        <v>352191</v>
      </c>
      <c r="C30" s="6">
        <f>SUM(C31:C32)</f>
        <v>347928</v>
      </c>
      <c r="D30" s="7">
        <f>B30-C30</f>
        <v>4263</v>
      </c>
      <c r="E30" s="6">
        <f>SUM(E31:E32)</f>
        <v>670049</v>
      </c>
      <c r="F30" s="6">
        <f>SUM(F31:F32)</f>
        <v>635725</v>
      </c>
      <c r="G30" s="7">
        <f>E30-F30</f>
        <v>34324</v>
      </c>
      <c r="H30" s="7">
        <f>SUM(B30,E30)</f>
        <v>1022240</v>
      </c>
      <c r="I30" s="7">
        <f>SUM(C30,F30)</f>
        <v>983653</v>
      </c>
      <c r="J30" s="7">
        <f t="shared" ref="J30" si="25">SUM(D30,G30)</f>
        <v>38587</v>
      </c>
      <c r="K30" s="2">
        <f t="shared" ref="K30:K33" si="26">(G30+D30)/(E30+B30)*100</f>
        <v>3.7747495695727031</v>
      </c>
    </row>
    <row r="31" spans="1:11" x14ac:dyDescent="0.25">
      <c r="A31" s="2" t="s">
        <v>14</v>
      </c>
      <c r="B31" s="2"/>
      <c r="C31" s="2">
        <v>33824</v>
      </c>
      <c r="D31" s="2"/>
      <c r="E31" s="2"/>
      <c r="F31" s="2">
        <v>635725</v>
      </c>
      <c r="G31" s="8"/>
      <c r="H31" s="7">
        <f t="shared" ref="H31:H32" si="27">SUM(B31,E31)</f>
        <v>0</v>
      </c>
      <c r="I31" s="7">
        <f t="shared" ref="I31:I32" si="28">SUM(C31,F31)</f>
        <v>669549</v>
      </c>
      <c r="J31" s="8"/>
      <c r="K31" s="2"/>
    </row>
    <row r="32" spans="1:11" x14ac:dyDescent="0.25">
      <c r="A32" s="2" t="s">
        <v>15</v>
      </c>
      <c r="B32" s="2">
        <v>352191</v>
      </c>
      <c r="C32" s="2">
        <v>314104</v>
      </c>
      <c r="D32" s="2"/>
      <c r="E32" s="2">
        <v>670049</v>
      </c>
      <c r="F32" s="2"/>
      <c r="G32" s="8"/>
      <c r="H32" s="7">
        <f t="shared" si="27"/>
        <v>1022240</v>
      </c>
      <c r="I32" s="7">
        <f t="shared" si="28"/>
        <v>314104</v>
      </c>
      <c r="J32" s="8"/>
      <c r="K32" s="2"/>
    </row>
    <row r="33" spans="1:11" x14ac:dyDescent="0.25">
      <c r="A33" s="10" t="s">
        <v>26</v>
      </c>
      <c r="B33" s="6">
        <f>SUM(B34:B35)</f>
        <v>663219</v>
      </c>
      <c r="C33" s="6">
        <f>SUM(C34:C35)</f>
        <v>641057</v>
      </c>
      <c r="D33" s="7">
        <f>B33-C33</f>
        <v>22162</v>
      </c>
      <c r="E33" s="6">
        <f>SUM(E34:E35)</f>
        <v>661077</v>
      </c>
      <c r="F33" s="6">
        <f>SUM(F34:F35)</f>
        <v>627291</v>
      </c>
      <c r="G33" s="7">
        <f>E33-F33</f>
        <v>33786</v>
      </c>
      <c r="H33" s="7">
        <f>SUM(B33,E33)</f>
        <v>1324296</v>
      </c>
      <c r="I33" s="7">
        <f>SUM(C33,F33)</f>
        <v>1268348</v>
      </c>
      <c r="J33" s="7">
        <f t="shared" ref="J33" si="29">SUM(D33,G33)</f>
        <v>55948</v>
      </c>
      <c r="K33" s="2">
        <f t="shared" si="26"/>
        <v>4.2247352555622006</v>
      </c>
    </row>
    <row r="34" spans="1:11" x14ac:dyDescent="0.25">
      <c r="A34" s="2" t="s">
        <v>14</v>
      </c>
      <c r="B34" s="2"/>
      <c r="C34" s="2">
        <v>31918</v>
      </c>
      <c r="D34" s="2"/>
      <c r="E34" s="2"/>
      <c r="F34" s="2">
        <v>627291</v>
      </c>
      <c r="G34" s="8"/>
      <c r="H34" s="7">
        <f t="shared" ref="H34:H35" si="30">SUM(B34,E34)</f>
        <v>0</v>
      </c>
      <c r="I34" s="7">
        <f t="shared" ref="I34:I35" si="31">SUM(C34,F34)</f>
        <v>659209</v>
      </c>
      <c r="J34" s="8"/>
      <c r="K34" s="2"/>
    </row>
    <row r="35" spans="1:11" x14ac:dyDescent="0.25">
      <c r="A35" s="2" t="s">
        <v>15</v>
      </c>
      <c r="B35" s="2">
        <v>663219</v>
      </c>
      <c r="C35" s="2">
        <v>609139</v>
      </c>
      <c r="D35" s="2"/>
      <c r="E35" s="2">
        <v>661077</v>
      </c>
      <c r="F35" s="2"/>
      <c r="G35" s="8"/>
      <c r="H35" s="7">
        <f t="shared" si="30"/>
        <v>1324296</v>
      </c>
      <c r="I35" s="7">
        <f t="shared" si="31"/>
        <v>609139</v>
      </c>
      <c r="J35" s="8"/>
      <c r="K35" s="2"/>
    </row>
    <row r="36" spans="1:11" x14ac:dyDescent="0.25">
      <c r="A36" s="10" t="s">
        <v>11</v>
      </c>
      <c r="B36" s="2">
        <f>SUM(B6,B9,B12,B15,B18,B21,B24,B27,B30,B33)</f>
        <v>1614627</v>
      </c>
      <c r="C36" s="2">
        <f t="shared" ref="C36:D38" si="32">SUM(C6,C9,C12,C15,C18,C21,C24,C27,C30,C33)</f>
        <v>1566012</v>
      </c>
      <c r="D36" s="2">
        <f t="shared" si="32"/>
        <v>48615</v>
      </c>
      <c r="E36" s="2">
        <f t="shared" ref="E36:G38" si="33">SUM(E6,E9,E12,E15,E18,E21,E24,E27,E30,E33)</f>
        <v>5153816</v>
      </c>
      <c r="F36" s="2">
        <f t="shared" si="33"/>
        <v>4892686</v>
      </c>
      <c r="G36" s="2">
        <f t="shared" si="33"/>
        <v>261130</v>
      </c>
      <c r="H36" s="2">
        <f t="shared" ref="H36:I36" si="34">SUM(H6,H9,H12,H15,H18,H21,H24,H27,H30,H33)</f>
        <v>6768443</v>
      </c>
      <c r="I36" s="2">
        <f t="shared" si="34"/>
        <v>6458698</v>
      </c>
      <c r="J36" s="7">
        <f t="shared" ref="J36" si="35">SUM(D36,G36)</f>
        <v>309745</v>
      </c>
      <c r="K36" s="2">
        <f t="shared" ref="K36" si="36">(G36+D36)/(E36+B36)*100</f>
        <v>4.5763109772808903</v>
      </c>
    </row>
    <row r="37" spans="1:11" x14ac:dyDescent="0.25">
      <c r="A37" s="2" t="s">
        <v>14</v>
      </c>
      <c r="B37" s="2">
        <f>SUM(B7,B10,B13,B16,B19,B22,B25,B28,B31,B34)</f>
        <v>0</v>
      </c>
      <c r="C37" s="2">
        <f t="shared" si="32"/>
        <v>215641</v>
      </c>
      <c r="D37" s="2"/>
      <c r="E37" s="2">
        <f t="shared" si="33"/>
        <v>0</v>
      </c>
      <c r="F37" s="2">
        <f t="shared" si="33"/>
        <v>4892686</v>
      </c>
      <c r="G37" s="8"/>
      <c r="H37" s="2">
        <f t="shared" ref="H37:I37" si="37">SUM(H7,H10,H13,H16,H19,H22,H25,H28,H31,H34)</f>
        <v>0</v>
      </c>
      <c r="I37" s="2">
        <f t="shared" si="37"/>
        <v>5108327</v>
      </c>
      <c r="J37" s="8"/>
      <c r="K37" s="2"/>
    </row>
    <row r="38" spans="1:11" x14ac:dyDescent="0.25">
      <c r="A38" s="2" t="s">
        <v>15</v>
      </c>
      <c r="B38" s="2">
        <f>SUM(B8,B11,B14,B17,B20,B23,B26,B29,B32,B35)</f>
        <v>1614627</v>
      </c>
      <c r="C38" s="2">
        <f t="shared" si="32"/>
        <v>1350371</v>
      </c>
      <c r="D38" s="2"/>
      <c r="E38" s="2">
        <f t="shared" si="33"/>
        <v>5153816</v>
      </c>
      <c r="F38" s="2">
        <f t="shared" si="33"/>
        <v>0</v>
      </c>
      <c r="G38" s="8"/>
      <c r="H38" s="2">
        <f t="shared" ref="H38:I38" si="38">SUM(H8,H11,H14,H17,H20,H23,H26,H29,H32,H35)</f>
        <v>6768443</v>
      </c>
      <c r="I38" s="2">
        <f t="shared" si="38"/>
        <v>1350371</v>
      </c>
      <c r="J38" s="8"/>
      <c r="K38" s="2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1" t="s">
        <v>27</v>
      </c>
    </row>
    <row r="41" spans="1:11" x14ac:dyDescent="0.25">
      <c r="A41" s="10" t="s">
        <v>11</v>
      </c>
      <c r="B41" s="6">
        <f>SUM(B42:B43)</f>
        <v>71441</v>
      </c>
      <c r="C41" s="6">
        <f>SUM(C42:C43)</f>
        <v>69683</v>
      </c>
      <c r="D41" s="7">
        <f>B41-C41</f>
        <v>1758</v>
      </c>
      <c r="E41" s="6">
        <f>SUM(E42:E43)</f>
        <v>2053464</v>
      </c>
      <c r="F41" s="6">
        <f>SUM(F42:F43)</f>
        <v>1949536</v>
      </c>
      <c r="G41" s="7">
        <f>E41-F41</f>
        <v>103928</v>
      </c>
      <c r="H41" s="7">
        <f>SUM(B41,E41)</f>
        <v>2124905</v>
      </c>
      <c r="I41" s="7">
        <f>SUM(C41,F41)</f>
        <v>2019219</v>
      </c>
      <c r="J41" s="7">
        <f t="shared" ref="J41" si="39">SUM(D41,G41)</f>
        <v>105686</v>
      </c>
      <c r="K41" s="2">
        <f t="shared" ref="K41" si="40">(G41+D41)/(E41+B41)*100</f>
        <v>4.9736811763349413</v>
      </c>
    </row>
    <row r="42" spans="1:11" x14ac:dyDescent="0.25">
      <c r="A42" s="2" t="s">
        <v>14</v>
      </c>
      <c r="B42" s="2">
        <f>SUM(B7,B10,B13,B16)</f>
        <v>0</v>
      </c>
      <c r="C42" s="2">
        <f>SUM(C7,C10,C13,C16)</f>
        <v>69683</v>
      </c>
      <c r="D42" s="2"/>
      <c r="E42" s="2">
        <f>SUM(E7,E10,E13,E16)</f>
        <v>0</v>
      </c>
      <c r="F42" s="2">
        <f>SUM(F7,F10,F13,F16)</f>
        <v>1949536</v>
      </c>
      <c r="G42" s="8"/>
      <c r="H42" s="7">
        <f t="shared" ref="H42:H43" si="41">SUM(B42,E42)</f>
        <v>0</v>
      </c>
      <c r="I42" s="7">
        <f t="shared" ref="I42:I43" si="42">SUM(C42,F42)</f>
        <v>2019219</v>
      </c>
      <c r="J42" s="8"/>
      <c r="K42" s="2"/>
    </row>
    <row r="43" spans="1:11" x14ac:dyDescent="0.25">
      <c r="A43" s="2" t="s">
        <v>15</v>
      </c>
      <c r="B43" s="2">
        <f>SUM(B8,B11,B14,B17)</f>
        <v>71441</v>
      </c>
      <c r="C43" s="2">
        <f>SUM(C8,C11,C14,C17)</f>
        <v>0</v>
      </c>
      <c r="D43" s="2"/>
      <c r="E43" s="2">
        <f>SUM(E8,E11,E14,E17)</f>
        <v>2053464</v>
      </c>
      <c r="F43" s="2">
        <f>SUM(F8,F11,F14,F17)</f>
        <v>0</v>
      </c>
      <c r="G43" s="8"/>
      <c r="H43" s="7">
        <f t="shared" si="41"/>
        <v>2124905</v>
      </c>
      <c r="I43" s="7">
        <f t="shared" si="42"/>
        <v>0</v>
      </c>
      <c r="J43" s="8"/>
      <c r="K43" s="2"/>
    </row>
    <row r="45" spans="1:11" x14ac:dyDescent="0.25">
      <c r="A45" t="s">
        <v>28</v>
      </c>
    </row>
    <row r="46" spans="1:11" x14ac:dyDescent="0.25">
      <c r="A46" s="10" t="s">
        <v>11</v>
      </c>
      <c r="B46" s="6">
        <f>SUM(B47:B48)</f>
        <v>1543186</v>
      </c>
      <c r="C46" s="6">
        <f>SUM(C47:C48)</f>
        <v>1496329</v>
      </c>
      <c r="D46" s="7">
        <f>B46-C46</f>
        <v>46857</v>
      </c>
      <c r="E46" s="6">
        <f>SUM(E47:E48)</f>
        <v>3100352</v>
      </c>
      <c r="F46" s="6">
        <f>SUM(F47:F48)</f>
        <v>2943150</v>
      </c>
      <c r="G46" s="7">
        <f>E46-F46</f>
        <v>157202</v>
      </c>
      <c r="H46" s="7">
        <f>SUM(B46,E46)</f>
        <v>4643538</v>
      </c>
      <c r="I46" s="7">
        <f>SUM(C46,F46)</f>
        <v>4439479</v>
      </c>
      <c r="J46" s="7">
        <f t="shared" ref="J46" si="43">SUM(D46,G46)</f>
        <v>204059</v>
      </c>
      <c r="K46" s="2">
        <f t="shared" ref="K46" si="44">(G46+D46)/(E46+B46)*100</f>
        <v>4.3944724905879955</v>
      </c>
    </row>
    <row r="47" spans="1:11" x14ac:dyDescent="0.25">
      <c r="A47" s="2" t="s">
        <v>14</v>
      </c>
      <c r="B47" s="2">
        <f>SUM(B19,B22,B25,B28,B31,B34)</f>
        <v>0</v>
      </c>
      <c r="C47" s="2">
        <f>SUM(C19,C22,C25,C28,C31,C34)</f>
        <v>145958</v>
      </c>
      <c r="D47" s="2"/>
      <c r="E47" s="2">
        <f>SUM(E19,E22,E25,E28,E31,E34)</f>
        <v>0</v>
      </c>
      <c r="F47" s="2">
        <f>SUM(F19,F22,F25,F28,F31,F34)</f>
        <v>2943150</v>
      </c>
      <c r="G47" s="8"/>
      <c r="H47" s="7">
        <f t="shared" ref="H47:H48" si="45">SUM(B47,E47)</f>
        <v>0</v>
      </c>
      <c r="I47" s="7">
        <f t="shared" ref="I47:I48" si="46">SUM(C47,F47)</f>
        <v>3089108</v>
      </c>
      <c r="J47" s="8"/>
      <c r="K47" s="2"/>
    </row>
    <row r="48" spans="1:11" x14ac:dyDescent="0.25">
      <c r="A48" s="2" t="s">
        <v>15</v>
      </c>
      <c r="B48" s="2">
        <f>SUM(B20,B23,B26,B29,B32,B35)</f>
        <v>1543186</v>
      </c>
      <c r="C48" s="2">
        <f>SUM(C20,C23,C26,C29,C32,C35)</f>
        <v>1350371</v>
      </c>
      <c r="D48" s="2"/>
      <c r="E48" s="2">
        <f>SUM(E20,E23,E26,E29,E32,E35)</f>
        <v>3100352</v>
      </c>
      <c r="F48" s="2">
        <f>SUM(F20,F23,F26,F29,F32,F35)</f>
        <v>0</v>
      </c>
      <c r="G48" s="8"/>
      <c r="H48" s="7">
        <f t="shared" si="45"/>
        <v>4643538</v>
      </c>
      <c r="I48" s="7">
        <f t="shared" si="46"/>
        <v>1350371</v>
      </c>
      <c r="J48" s="8"/>
      <c r="K48" s="2"/>
    </row>
    <row r="49" spans="2:9" x14ac:dyDescent="0.25">
      <c r="B49">
        <f>SUM(B41,B46)</f>
        <v>1614627</v>
      </c>
      <c r="C49">
        <f>SUM(C41,C46)</f>
        <v>1566012</v>
      </c>
      <c r="E49">
        <f>SUM(E41,E46)</f>
        <v>5153816</v>
      </c>
      <c r="F49">
        <f>SUM(F41,F46)</f>
        <v>4892686</v>
      </c>
      <c r="H49">
        <f>SUM(H41,H46)</f>
        <v>6768443</v>
      </c>
      <c r="I49">
        <f>SUM(I41,I46)</f>
        <v>6458698</v>
      </c>
    </row>
  </sheetData>
  <mergeCells count="3">
    <mergeCell ref="B4:D4"/>
    <mergeCell ref="E4:G4"/>
    <mergeCell ref="H4:J4"/>
  </mergeCells>
  <pageMargins left="0.51181102362204722" right="0.11811023622047245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zoomScale="120" zoomScaleNormal="120" workbookViewId="0">
      <pane ySplit="5" topLeftCell="A36" activePane="bottomLeft" state="frozen"/>
      <selection pane="bottomLeft" activeCell="J89" sqref="J89"/>
    </sheetView>
  </sheetViews>
  <sheetFormatPr defaultRowHeight="15" x14ac:dyDescent="0.25"/>
  <cols>
    <col min="1" max="1" width="8.140625" customWidth="1"/>
    <col min="2" max="2" width="10.28515625" customWidth="1"/>
    <col min="3" max="3" width="10.42578125" customWidth="1"/>
    <col min="4" max="4" width="12.140625" customWidth="1"/>
    <col min="5" max="5" width="8.85546875" customWidth="1"/>
    <col min="6" max="6" width="10.28515625" customWidth="1"/>
    <col min="7" max="7" width="10.7109375" customWidth="1"/>
    <col min="8" max="8" width="13.140625" customWidth="1"/>
    <col min="9" max="9" width="9.5703125" bestFit="1" customWidth="1"/>
    <col min="10" max="10" width="10.5703125" bestFit="1" customWidth="1"/>
  </cols>
  <sheetData>
    <row r="1" spans="1:10" ht="15.75" hidden="1" customHeight="1" x14ac:dyDescent="0.25">
      <c r="B1" s="24"/>
      <c r="C1" s="24"/>
      <c r="D1" s="24"/>
      <c r="E1" s="24"/>
      <c r="F1" s="24"/>
      <c r="G1" s="24"/>
    </row>
    <row r="2" spans="1:10" ht="15.75" x14ac:dyDescent="0.25">
      <c r="B2" s="24"/>
      <c r="C2" s="24"/>
      <c r="D2" s="24"/>
      <c r="E2" s="24"/>
      <c r="F2" s="24"/>
      <c r="G2" s="24"/>
    </row>
    <row r="3" spans="1:10" ht="16.5" thickBot="1" x14ac:dyDescent="0.3">
      <c r="A3" t="s">
        <v>37</v>
      </c>
      <c r="B3" s="24"/>
      <c r="C3" s="24"/>
      <c r="D3" s="24"/>
      <c r="E3" s="24"/>
      <c r="F3" s="24"/>
      <c r="G3" s="24"/>
    </row>
    <row r="4" spans="1:10" ht="28.5" customHeight="1" x14ac:dyDescent="0.25">
      <c r="A4" s="30"/>
      <c r="B4" s="50" t="s">
        <v>36</v>
      </c>
      <c r="C4" s="51"/>
      <c r="D4" s="52"/>
      <c r="E4" s="53" t="s">
        <v>1</v>
      </c>
      <c r="F4" s="54"/>
      <c r="G4" s="54"/>
      <c r="H4" s="55" t="s">
        <v>33</v>
      </c>
      <c r="I4" s="57" t="s">
        <v>34</v>
      </c>
      <c r="J4" s="64" t="s">
        <v>39</v>
      </c>
    </row>
    <row r="5" spans="1:10" ht="24.75" customHeight="1" thickBot="1" x14ac:dyDescent="0.3">
      <c r="A5" s="29"/>
      <c r="B5" s="3" t="s">
        <v>4</v>
      </c>
      <c r="C5" s="3" t="s">
        <v>31</v>
      </c>
      <c r="D5" s="3" t="s">
        <v>35</v>
      </c>
      <c r="E5" s="25" t="s">
        <v>4</v>
      </c>
      <c r="F5" s="3" t="s">
        <v>31</v>
      </c>
      <c r="G5" s="3" t="s">
        <v>35</v>
      </c>
      <c r="H5" s="56"/>
      <c r="I5" s="58"/>
      <c r="J5" s="65"/>
    </row>
    <row r="6" spans="1:10" x14ac:dyDescent="0.25">
      <c r="A6" s="28" t="s">
        <v>29</v>
      </c>
      <c r="B6" s="12">
        <f>SUM(B7:B11)</f>
        <v>113681</v>
      </c>
      <c r="C6" s="14"/>
      <c r="D6" s="21">
        <f>SUM(D7:D11)</f>
        <v>340456.40603999997</v>
      </c>
      <c r="E6" s="12">
        <f>SUM(E7:E11)</f>
        <v>7170</v>
      </c>
      <c r="F6" s="12">
        <f>SUM(F7:F11)</f>
        <v>2.7738999999999998</v>
      </c>
      <c r="G6" s="21">
        <f>SUM(G7:G11)</f>
        <v>23866.635599999998</v>
      </c>
      <c r="H6" s="19">
        <f>D6+G6</f>
        <v>364323.04163999995</v>
      </c>
      <c r="I6" s="68">
        <f>B6+E6</f>
        <v>120851</v>
      </c>
      <c r="J6" s="66">
        <f>H6/I6*1000</f>
        <v>3014.6464790527175</v>
      </c>
    </row>
    <row r="7" spans="1:10" x14ac:dyDescent="0.25">
      <c r="A7" s="29" t="s">
        <v>32</v>
      </c>
      <c r="B7" s="3">
        <v>58270</v>
      </c>
      <c r="C7" s="20">
        <v>2.4956999999999998</v>
      </c>
      <c r="D7" s="21">
        <f>B7*C7*1.2</f>
        <v>174509.32679999998</v>
      </c>
      <c r="E7" s="25"/>
      <c r="F7" s="23"/>
      <c r="G7" s="21">
        <f t="shared" ref="G7:G11" si="0">E7*F7*1.2</f>
        <v>0</v>
      </c>
      <c r="H7" s="17"/>
      <c r="I7" s="59">
        <f t="shared" ref="I7:I25" si="1">B7+E7</f>
        <v>58270</v>
      </c>
      <c r="J7" s="67"/>
    </row>
    <row r="8" spans="1:10" x14ac:dyDescent="0.25">
      <c r="A8" s="29" t="s">
        <v>32</v>
      </c>
      <c r="B8" s="3"/>
      <c r="C8" s="20"/>
      <c r="D8" s="21">
        <f t="shared" ref="D8:D11" si="2">B8*C8*1.2</f>
        <v>0</v>
      </c>
      <c r="E8" s="25"/>
      <c r="F8" s="23"/>
      <c r="G8" s="21">
        <f t="shared" si="0"/>
        <v>0</v>
      </c>
      <c r="H8" s="17"/>
      <c r="I8" s="59">
        <f t="shared" si="1"/>
        <v>0</v>
      </c>
      <c r="J8" s="67"/>
    </row>
    <row r="9" spans="1:10" x14ac:dyDescent="0.25">
      <c r="A9" s="29" t="s">
        <v>15</v>
      </c>
      <c r="B9" s="3">
        <f>18987+36424</f>
        <v>55411</v>
      </c>
      <c r="C9" s="20">
        <v>2.4956999999999998</v>
      </c>
      <c r="D9" s="21">
        <f t="shared" si="2"/>
        <v>165947.07923999999</v>
      </c>
      <c r="E9" s="25"/>
      <c r="F9" s="23"/>
      <c r="G9" s="21">
        <f t="shared" si="0"/>
        <v>0</v>
      </c>
      <c r="H9" s="17"/>
      <c r="I9" s="59">
        <f t="shared" si="1"/>
        <v>55411</v>
      </c>
      <c r="J9" s="67"/>
    </row>
    <row r="10" spans="1:10" x14ac:dyDescent="0.25">
      <c r="A10" s="29" t="s">
        <v>14</v>
      </c>
      <c r="B10" s="3"/>
      <c r="C10" s="20"/>
      <c r="D10" s="21">
        <f t="shared" ref="D10" si="3">B10*C10*1.2</f>
        <v>0</v>
      </c>
      <c r="E10" s="43"/>
      <c r="F10" s="23"/>
      <c r="G10" s="21">
        <f t="shared" si="0"/>
        <v>0</v>
      </c>
      <c r="H10" s="17"/>
      <c r="I10" s="59">
        <f t="shared" ref="I10" si="4">B10+E10</f>
        <v>0</v>
      </c>
      <c r="J10" s="67"/>
    </row>
    <row r="11" spans="1:10" x14ac:dyDescent="0.25">
      <c r="A11" s="29" t="s">
        <v>14</v>
      </c>
      <c r="B11" s="3"/>
      <c r="C11" s="20"/>
      <c r="D11" s="21">
        <f t="shared" si="2"/>
        <v>0</v>
      </c>
      <c r="E11" s="25">
        <v>7170</v>
      </c>
      <c r="F11" s="23">
        <v>2.7738999999999998</v>
      </c>
      <c r="G11" s="21">
        <f t="shared" si="0"/>
        <v>23866.635599999998</v>
      </c>
      <c r="H11" s="17"/>
      <c r="I11" s="59">
        <f t="shared" si="1"/>
        <v>7170</v>
      </c>
      <c r="J11" s="67"/>
    </row>
    <row r="12" spans="1:10" x14ac:dyDescent="0.25">
      <c r="A12" s="28" t="s">
        <v>30</v>
      </c>
      <c r="B12" s="12">
        <f>SUM(B13:B18)</f>
        <v>171682</v>
      </c>
      <c r="C12" s="14"/>
      <c r="D12" s="21">
        <f>SUM(D13:D18)</f>
        <v>538231.73035199998</v>
      </c>
      <c r="E12" s="12">
        <f>SUM(E13:E18)</f>
        <v>32511</v>
      </c>
      <c r="F12" s="14"/>
      <c r="G12" s="21">
        <f>SUM(G13:G18)</f>
        <v>109311.51844799999</v>
      </c>
      <c r="H12" s="19">
        <f>D12+G12</f>
        <v>647543.24879999994</v>
      </c>
      <c r="I12" s="68">
        <f>B12+E12</f>
        <v>204193</v>
      </c>
      <c r="J12" s="66">
        <f>H12/I12*1000</f>
        <v>3171.2313781569396</v>
      </c>
    </row>
    <row r="13" spans="1:10" x14ac:dyDescent="0.25">
      <c r="A13" s="29" t="s">
        <v>32</v>
      </c>
      <c r="B13" s="3">
        <v>100851</v>
      </c>
      <c r="C13" s="20">
        <v>2.6216200000000001</v>
      </c>
      <c r="D13" s="21">
        <f t="shared" ref="D13:D18" si="5">B13*C13*1.2</f>
        <v>317271.598344</v>
      </c>
      <c r="E13" s="25"/>
      <c r="F13" s="23"/>
      <c r="G13" s="21">
        <f t="shared" ref="G13:G18" si="6">E13*F13*1.2</f>
        <v>0</v>
      </c>
      <c r="H13" s="17"/>
      <c r="I13" s="59">
        <f t="shared" si="1"/>
        <v>100851</v>
      </c>
      <c r="J13" s="67"/>
    </row>
    <row r="14" spans="1:10" x14ac:dyDescent="0.25">
      <c r="A14" s="29" t="s">
        <v>32</v>
      </c>
      <c r="B14" s="3"/>
      <c r="C14" s="20"/>
      <c r="D14" s="21">
        <f t="shared" si="5"/>
        <v>0</v>
      </c>
      <c r="E14" s="25"/>
      <c r="F14" s="23"/>
      <c r="G14" s="21">
        <f t="shared" si="6"/>
        <v>0</v>
      </c>
      <c r="H14" s="17"/>
      <c r="I14" s="59">
        <f t="shared" si="1"/>
        <v>0</v>
      </c>
      <c r="J14" s="67"/>
    </row>
    <row r="15" spans="1:10" x14ac:dyDescent="0.25">
      <c r="A15" s="29" t="s">
        <v>15</v>
      </c>
      <c r="B15" s="3">
        <f>22745+25590</f>
        <v>48335</v>
      </c>
      <c r="C15" s="20">
        <v>2.6216200000000001</v>
      </c>
      <c r="D15" s="21">
        <f t="shared" si="5"/>
        <v>152059.20324</v>
      </c>
      <c r="E15" s="25"/>
      <c r="F15" s="23"/>
      <c r="G15" s="21">
        <f t="shared" si="6"/>
        <v>0</v>
      </c>
      <c r="H15" s="17"/>
      <c r="I15" s="59">
        <f t="shared" si="1"/>
        <v>48335</v>
      </c>
      <c r="J15" s="67"/>
    </row>
    <row r="16" spans="1:10" x14ac:dyDescent="0.25">
      <c r="A16" s="29" t="s">
        <v>15</v>
      </c>
      <c r="B16" s="33">
        <v>22496</v>
      </c>
      <c r="C16" s="23">
        <v>2.5523400000000001</v>
      </c>
      <c r="D16" s="21">
        <f t="shared" si="5"/>
        <v>68900.928767999998</v>
      </c>
      <c r="E16" s="25"/>
      <c r="F16" s="23"/>
      <c r="G16" s="21">
        <f t="shared" si="6"/>
        <v>0</v>
      </c>
      <c r="H16" s="17"/>
      <c r="I16" s="59">
        <f t="shared" si="1"/>
        <v>22496</v>
      </c>
      <c r="J16" s="67"/>
    </row>
    <row r="17" spans="1:10" x14ac:dyDescent="0.25">
      <c r="A17" s="29" t="s">
        <v>14</v>
      </c>
      <c r="B17" s="3"/>
      <c r="C17" s="20"/>
      <c r="D17" s="21">
        <f t="shared" si="5"/>
        <v>0</v>
      </c>
      <c r="E17" s="43">
        <v>21159</v>
      </c>
      <c r="F17" s="23">
        <v>2.8947600000000002</v>
      </c>
      <c r="G17" s="21">
        <f t="shared" si="6"/>
        <v>73500.272207999995</v>
      </c>
      <c r="H17" s="17"/>
      <c r="I17" s="59">
        <f t="shared" ref="I17" si="7">B17+E17</f>
        <v>21159</v>
      </c>
      <c r="J17" s="67"/>
    </row>
    <row r="18" spans="1:10" x14ac:dyDescent="0.25">
      <c r="A18" s="29" t="s">
        <v>14</v>
      </c>
      <c r="B18" s="3"/>
      <c r="C18" s="20"/>
      <c r="D18" s="21">
        <f t="shared" si="5"/>
        <v>0</v>
      </c>
      <c r="E18" s="25">
        <v>11352</v>
      </c>
      <c r="F18" s="23">
        <v>2.6288499999999999</v>
      </c>
      <c r="G18" s="21">
        <f t="shared" si="6"/>
        <v>35811.24624</v>
      </c>
      <c r="H18" s="17"/>
      <c r="I18" s="59">
        <f t="shared" si="1"/>
        <v>11352</v>
      </c>
      <c r="J18" s="67"/>
    </row>
    <row r="19" spans="1:10" x14ac:dyDescent="0.25">
      <c r="A19" s="28" t="s">
        <v>17</v>
      </c>
      <c r="B19" s="12">
        <f>SUM(B20:B25)</f>
        <v>171717</v>
      </c>
      <c r="C19" s="14"/>
      <c r="D19" s="21">
        <f>SUM(D20:D25)</f>
        <v>533896.97255999991</v>
      </c>
      <c r="E19" s="12">
        <f>SUM(E20:E25)</f>
        <v>25534</v>
      </c>
      <c r="F19" s="14"/>
      <c r="G19" s="21">
        <f>SUM(G20:G25)</f>
        <v>85745.488475999999</v>
      </c>
      <c r="H19" s="19">
        <f>D19+G19</f>
        <v>619642.46103599994</v>
      </c>
      <c r="I19" s="68">
        <f>B19+E19</f>
        <v>197251</v>
      </c>
      <c r="J19" s="66">
        <f>H19/I19*1000</f>
        <v>3141.3907206351296</v>
      </c>
    </row>
    <row r="20" spans="1:10" x14ac:dyDescent="0.25">
      <c r="A20" s="29" t="s">
        <v>32</v>
      </c>
      <c r="B20" s="25">
        <v>96100</v>
      </c>
      <c r="C20" s="23">
        <v>2.6092399999999998</v>
      </c>
      <c r="D20" s="21">
        <f t="shared" ref="D20:D25" si="8">B20*C20*1.2</f>
        <v>300897.55679999996</v>
      </c>
      <c r="E20" s="25"/>
      <c r="F20" s="23"/>
      <c r="G20" s="21">
        <f t="shared" ref="G20:G25" si="9">E20*F20*1.2</f>
        <v>0</v>
      </c>
      <c r="H20" s="13"/>
      <c r="I20" s="59">
        <f t="shared" si="1"/>
        <v>96100</v>
      </c>
      <c r="J20" s="67"/>
    </row>
    <row r="21" spans="1:10" x14ac:dyDescent="0.25">
      <c r="A21" s="29" t="s">
        <v>32</v>
      </c>
      <c r="B21" s="25"/>
      <c r="C21" s="23"/>
      <c r="D21" s="21">
        <f t="shared" si="8"/>
        <v>0</v>
      </c>
      <c r="E21" s="25"/>
      <c r="F21" s="23"/>
      <c r="G21" s="21">
        <f t="shared" si="9"/>
        <v>0</v>
      </c>
      <c r="H21" s="13"/>
      <c r="I21" s="59">
        <f t="shared" si="1"/>
        <v>0</v>
      </c>
      <c r="J21" s="67"/>
    </row>
    <row r="22" spans="1:10" x14ac:dyDescent="0.25">
      <c r="A22" s="29" t="s">
        <v>15</v>
      </c>
      <c r="B22" s="7">
        <v>45276</v>
      </c>
      <c r="C22" s="23">
        <v>2.5399600000000002</v>
      </c>
      <c r="D22" s="21">
        <f t="shared" si="8"/>
        <v>137999.07475200001</v>
      </c>
      <c r="E22" s="25"/>
      <c r="F22" s="23"/>
      <c r="G22" s="21">
        <f t="shared" si="9"/>
        <v>0</v>
      </c>
      <c r="H22" s="13"/>
      <c r="I22" s="59">
        <f t="shared" si="1"/>
        <v>45276</v>
      </c>
      <c r="J22" s="67"/>
    </row>
    <row r="23" spans="1:10" x14ac:dyDescent="0.25">
      <c r="A23" s="29" t="s">
        <v>15</v>
      </c>
      <c r="B23" s="7">
        <f>4439+25902</f>
        <v>30341</v>
      </c>
      <c r="C23" s="23">
        <v>2.6092399999999998</v>
      </c>
      <c r="D23" s="21">
        <f t="shared" si="8"/>
        <v>95000.341007999989</v>
      </c>
      <c r="E23" s="25"/>
      <c r="F23" s="23"/>
      <c r="G23" s="21">
        <f t="shared" si="9"/>
        <v>0</v>
      </c>
      <c r="H23" s="13"/>
      <c r="I23" s="59">
        <f t="shared" si="1"/>
        <v>30341</v>
      </c>
      <c r="J23" s="67"/>
    </row>
    <row r="24" spans="1:10" x14ac:dyDescent="0.25">
      <c r="A24" s="29" t="s">
        <v>14</v>
      </c>
      <c r="B24" s="3"/>
      <c r="C24" s="20"/>
      <c r="D24" s="21">
        <f t="shared" si="8"/>
        <v>0</v>
      </c>
      <c r="E24" s="43">
        <v>21159</v>
      </c>
      <c r="F24" s="23">
        <v>2.8439700000000001</v>
      </c>
      <c r="G24" s="21">
        <f t="shared" si="9"/>
        <v>72210.673475999996</v>
      </c>
      <c r="H24" s="17"/>
      <c r="I24" s="59">
        <f t="shared" ref="I24" si="10">B24+E24</f>
        <v>21159</v>
      </c>
      <c r="J24" s="67"/>
    </row>
    <row r="25" spans="1:10" x14ac:dyDescent="0.25">
      <c r="A25" s="29" t="s">
        <v>14</v>
      </c>
      <c r="B25" s="7"/>
      <c r="C25" s="23"/>
      <c r="D25" s="21">
        <f t="shared" si="8"/>
        <v>0</v>
      </c>
      <c r="E25" s="25">
        <v>4375</v>
      </c>
      <c r="F25" s="23">
        <v>2.5780599999999998</v>
      </c>
      <c r="G25" s="21">
        <f t="shared" si="9"/>
        <v>13534.814999999999</v>
      </c>
      <c r="H25" s="13"/>
      <c r="I25" s="59">
        <f t="shared" si="1"/>
        <v>4375</v>
      </c>
      <c r="J25" s="67"/>
    </row>
    <row r="26" spans="1:10" x14ac:dyDescent="0.25">
      <c r="A26" s="28" t="s">
        <v>18</v>
      </c>
      <c r="B26" s="12">
        <f>SUM(B27:B32)</f>
        <v>97757</v>
      </c>
      <c r="C26" s="14"/>
      <c r="D26" s="21">
        <f>SUM(D27:D32)</f>
        <v>325020.51845999999</v>
      </c>
      <c r="E26" s="12">
        <f>SUM(E27:E32)</f>
        <v>13618</v>
      </c>
      <c r="F26" s="14"/>
      <c r="G26" s="21">
        <f>SUM(G27:G32)</f>
        <v>49018.263359999997</v>
      </c>
      <c r="H26" s="19">
        <f>D26+G26</f>
        <v>374038.78181999997</v>
      </c>
      <c r="I26" s="59">
        <f>B26+E26</f>
        <v>111375</v>
      </c>
      <c r="J26" s="66">
        <f>H26/I26*1000</f>
        <v>3358.3729007407405</v>
      </c>
    </row>
    <row r="27" spans="1:10" x14ac:dyDescent="0.25">
      <c r="A27" s="29" t="s">
        <v>32</v>
      </c>
      <c r="B27" s="7">
        <v>78984</v>
      </c>
      <c r="C27" s="23">
        <v>2.7706499999999998</v>
      </c>
      <c r="D27" s="21">
        <f t="shared" ref="D27:D32" si="11">B27*C27*1.2</f>
        <v>262604.42352000001</v>
      </c>
      <c r="E27" s="25"/>
      <c r="F27" s="23"/>
      <c r="G27" s="21">
        <f t="shared" ref="G27:G32" si="12">E27*F27*1.2</f>
        <v>0</v>
      </c>
      <c r="H27" s="13"/>
      <c r="I27" s="59">
        <f t="shared" ref="I27:I32" si="13">B27+E27</f>
        <v>78984</v>
      </c>
      <c r="J27" s="67"/>
    </row>
    <row r="28" spans="1:10" x14ac:dyDescent="0.25">
      <c r="A28" s="29" t="s">
        <v>32</v>
      </c>
      <c r="B28" s="7"/>
      <c r="C28" s="23"/>
      <c r="D28" s="21">
        <f t="shared" si="11"/>
        <v>0</v>
      </c>
      <c r="E28" s="25"/>
      <c r="F28" s="23"/>
      <c r="G28" s="21">
        <f t="shared" si="12"/>
        <v>0</v>
      </c>
      <c r="H28" s="13"/>
      <c r="I28" s="59">
        <f t="shared" si="13"/>
        <v>0</v>
      </c>
      <c r="J28" s="67"/>
    </row>
    <row r="29" spans="1:10" x14ac:dyDescent="0.25">
      <c r="A29" s="29" t="s">
        <v>15</v>
      </c>
      <c r="B29" s="2">
        <f>656+18117</f>
        <v>18773</v>
      </c>
      <c r="C29" s="23">
        <v>2.7706499999999998</v>
      </c>
      <c r="D29" s="21">
        <f t="shared" si="11"/>
        <v>62416.094939999995</v>
      </c>
      <c r="E29" s="25"/>
      <c r="F29" s="23"/>
      <c r="G29" s="21">
        <f t="shared" si="12"/>
        <v>0</v>
      </c>
      <c r="H29" s="13"/>
      <c r="I29" s="59">
        <f t="shared" si="13"/>
        <v>18773</v>
      </c>
      <c r="J29" s="67"/>
    </row>
    <row r="30" spans="1:10" x14ac:dyDescent="0.25">
      <c r="A30" s="29" t="s">
        <v>15</v>
      </c>
      <c r="B30" s="2"/>
      <c r="C30" s="23"/>
      <c r="D30" s="21">
        <f t="shared" si="11"/>
        <v>0</v>
      </c>
      <c r="E30" s="25"/>
      <c r="F30" s="23"/>
      <c r="G30" s="21">
        <f t="shared" si="12"/>
        <v>0</v>
      </c>
      <c r="H30" s="13"/>
      <c r="I30" s="59">
        <f t="shared" si="13"/>
        <v>0</v>
      </c>
      <c r="J30" s="67"/>
    </row>
    <row r="31" spans="1:10" x14ac:dyDescent="0.25">
      <c r="A31" s="29" t="s">
        <v>14</v>
      </c>
      <c r="B31" s="3"/>
      <c r="C31" s="20"/>
      <c r="D31" s="21">
        <f t="shared" si="11"/>
        <v>0</v>
      </c>
      <c r="E31" s="43"/>
      <c r="F31" s="23"/>
      <c r="G31" s="21">
        <f t="shared" si="12"/>
        <v>0</v>
      </c>
      <c r="H31" s="17"/>
      <c r="I31" s="59">
        <f t="shared" si="13"/>
        <v>0</v>
      </c>
      <c r="J31" s="67"/>
    </row>
    <row r="32" spans="1:10" x14ac:dyDescent="0.25">
      <c r="A32" s="29" t="s">
        <v>14</v>
      </c>
      <c r="B32" s="2"/>
      <c r="C32" s="23"/>
      <c r="D32" s="21">
        <f t="shared" si="11"/>
        <v>0</v>
      </c>
      <c r="E32" s="25">
        <v>13618</v>
      </c>
      <c r="F32" s="23">
        <v>2.9996</v>
      </c>
      <c r="G32" s="21">
        <f t="shared" si="12"/>
        <v>49018.263359999997</v>
      </c>
      <c r="H32" s="13"/>
      <c r="I32" s="59">
        <f t="shared" si="13"/>
        <v>13618</v>
      </c>
      <c r="J32" s="67"/>
    </row>
    <row r="33" spans="1:10" x14ac:dyDescent="0.25">
      <c r="A33" s="28" t="s">
        <v>19</v>
      </c>
      <c r="B33" s="12">
        <f>SUM(B34:B39)</f>
        <v>44304</v>
      </c>
      <c r="C33" s="14"/>
      <c r="D33" s="21">
        <f>SUM(D34:D39)</f>
        <v>132935.92416</v>
      </c>
      <c r="E33" s="12">
        <f>SUM(E34:E39)</f>
        <v>7365</v>
      </c>
      <c r="F33" s="14"/>
      <c r="G33" s="21">
        <f>SUM(G34:G39)</f>
        <v>25284.457439999998</v>
      </c>
      <c r="H33" s="19">
        <f>D33+G33</f>
        <v>158220.38159999999</v>
      </c>
      <c r="I33" s="59">
        <f>B33+E33</f>
        <v>51669</v>
      </c>
      <c r="J33" s="66">
        <f>H33/I33*1000</f>
        <v>3062.1916739244034</v>
      </c>
    </row>
    <row r="34" spans="1:10" x14ac:dyDescent="0.25">
      <c r="A34" s="29" t="s">
        <v>32</v>
      </c>
      <c r="B34" s="7">
        <v>14112</v>
      </c>
      <c r="C34" s="23">
        <v>2.5004499999999998</v>
      </c>
      <c r="D34" s="21">
        <f t="shared" ref="D34:D88" si="14">B34*C34*1.2</f>
        <v>42343.62047999999</v>
      </c>
      <c r="E34" s="25"/>
      <c r="F34" s="23"/>
      <c r="G34" s="21">
        <f t="shared" ref="G34:G39" si="15">E34*F34*1.2</f>
        <v>0</v>
      </c>
      <c r="H34" s="13"/>
      <c r="I34" s="59">
        <f t="shared" ref="I34:I39" si="16">B34+E34</f>
        <v>14112</v>
      </c>
      <c r="J34" s="67"/>
    </row>
    <row r="35" spans="1:10" x14ac:dyDescent="0.25">
      <c r="A35" s="29" t="s">
        <v>32</v>
      </c>
      <c r="B35" s="7"/>
      <c r="C35" s="23"/>
      <c r="D35" s="21">
        <f t="shared" si="14"/>
        <v>0</v>
      </c>
      <c r="E35" s="25"/>
      <c r="F35" s="23"/>
      <c r="G35" s="21">
        <f t="shared" si="15"/>
        <v>0</v>
      </c>
      <c r="H35" s="13"/>
      <c r="I35" s="59">
        <f t="shared" si="16"/>
        <v>0</v>
      </c>
      <c r="J35" s="67"/>
    </row>
    <row r="36" spans="1:10" x14ac:dyDescent="0.25">
      <c r="A36" s="29" t="s">
        <v>15</v>
      </c>
      <c r="B36" s="2">
        <v>12069</v>
      </c>
      <c r="C36" s="23">
        <v>2.5004499999999998</v>
      </c>
      <c r="D36" s="21">
        <f t="shared" si="14"/>
        <v>36213.517260000001</v>
      </c>
      <c r="E36" s="25"/>
      <c r="F36" s="23"/>
      <c r="G36" s="21">
        <f t="shared" si="15"/>
        <v>0</v>
      </c>
      <c r="H36" s="18"/>
      <c r="I36" s="59">
        <f t="shared" si="16"/>
        <v>12069</v>
      </c>
      <c r="J36" s="67"/>
    </row>
    <row r="37" spans="1:10" x14ac:dyDescent="0.25">
      <c r="A37" s="29" t="s">
        <v>15</v>
      </c>
      <c r="B37" s="2">
        <v>18123</v>
      </c>
      <c r="C37" s="23">
        <v>2.5004499999999998</v>
      </c>
      <c r="D37" s="21">
        <f t="shared" si="14"/>
        <v>54378.786419999989</v>
      </c>
      <c r="E37" s="25"/>
      <c r="F37" s="23"/>
      <c r="G37" s="21">
        <f t="shared" si="15"/>
        <v>0</v>
      </c>
      <c r="H37" s="18"/>
      <c r="I37" s="59">
        <f t="shared" si="16"/>
        <v>18123</v>
      </c>
      <c r="J37" s="67"/>
    </row>
    <row r="38" spans="1:10" x14ac:dyDescent="0.25">
      <c r="A38" s="29" t="s">
        <v>14</v>
      </c>
      <c r="B38" s="3"/>
      <c r="C38" s="20"/>
      <c r="D38" s="21">
        <f t="shared" si="14"/>
        <v>0</v>
      </c>
      <c r="E38" s="43"/>
      <c r="F38" s="23"/>
      <c r="G38" s="21">
        <f t="shared" si="15"/>
        <v>0</v>
      </c>
      <c r="H38" s="17"/>
      <c r="I38" s="59">
        <f t="shared" si="16"/>
        <v>0</v>
      </c>
      <c r="J38" s="67"/>
    </row>
    <row r="39" spans="1:10" x14ac:dyDescent="0.25">
      <c r="A39" s="29" t="s">
        <v>14</v>
      </c>
      <c r="B39" s="2"/>
      <c r="C39" s="23"/>
      <c r="D39" s="21">
        <f t="shared" si="14"/>
        <v>0</v>
      </c>
      <c r="E39" s="25">
        <v>7365</v>
      </c>
      <c r="F39" s="23">
        <v>2.8608799999999999</v>
      </c>
      <c r="G39" s="21">
        <f t="shared" si="15"/>
        <v>25284.457439999998</v>
      </c>
      <c r="H39" s="18"/>
      <c r="I39" s="59">
        <f t="shared" si="16"/>
        <v>7365</v>
      </c>
      <c r="J39" s="67"/>
    </row>
    <row r="40" spans="1:10" x14ac:dyDescent="0.25">
      <c r="A40" s="28" t="s">
        <v>20</v>
      </c>
      <c r="B40" s="12">
        <f>SUM(B41:B46)</f>
        <v>96922</v>
      </c>
      <c r="C40" s="14"/>
      <c r="D40" s="21">
        <f>SUM(D41:D46)</f>
        <v>302145.41817600001</v>
      </c>
      <c r="E40" s="12">
        <f>SUM(E41:E46)</f>
        <v>15767</v>
      </c>
      <c r="F40" s="14"/>
      <c r="G40" s="21">
        <f>SUM(G41:G46)</f>
        <v>55546.699524000003</v>
      </c>
      <c r="H40" s="19">
        <f>D40+G40</f>
        <v>357692.1177</v>
      </c>
      <c r="I40" s="59">
        <f>B40+E40</f>
        <v>112689</v>
      </c>
      <c r="J40" s="66">
        <f>H40/I40*1000</f>
        <v>3174.1529137715302</v>
      </c>
    </row>
    <row r="41" spans="1:10" x14ac:dyDescent="0.25">
      <c r="A41" s="29" t="s">
        <v>32</v>
      </c>
      <c r="B41" s="7">
        <v>64300</v>
      </c>
      <c r="C41" s="23">
        <v>2.5978400000000001</v>
      </c>
      <c r="D41" s="21">
        <f t="shared" si="14"/>
        <v>200449.33440000002</v>
      </c>
      <c r="E41" s="25"/>
      <c r="F41" s="23"/>
      <c r="G41" s="21">
        <f t="shared" ref="G41:G46" si="17">E41*F41*1.2</f>
        <v>0</v>
      </c>
      <c r="H41" s="18"/>
      <c r="I41" s="59">
        <f t="shared" ref="I41:I46" si="18">B41+E41</f>
        <v>64300</v>
      </c>
      <c r="J41" s="67"/>
    </row>
    <row r="42" spans="1:10" x14ac:dyDescent="0.25">
      <c r="A42" s="29" t="s">
        <v>32</v>
      </c>
      <c r="B42" s="7"/>
      <c r="C42" s="23"/>
      <c r="D42" s="21">
        <f t="shared" si="14"/>
        <v>0</v>
      </c>
      <c r="E42" s="25"/>
      <c r="F42" s="23"/>
      <c r="G42" s="21">
        <f t="shared" si="17"/>
        <v>0</v>
      </c>
      <c r="H42" s="18"/>
      <c r="I42" s="59">
        <f t="shared" si="18"/>
        <v>0</v>
      </c>
      <c r="J42" s="67"/>
    </row>
    <row r="43" spans="1:10" x14ac:dyDescent="0.25">
      <c r="A43" s="29" t="s">
        <v>15</v>
      </c>
      <c r="B43" s="7">
        <v>14497</v>
      </c>
      <c r="C43" s="23">
        <v>2.5978400000000001</v>
      </c>
      <c r="D43" s="21">
        <f t="shared" si="14"/>
        <v>45193.063776000003</v>
      </c>
      <c r="E43" s="25"/>
      <c r="F43" s="23"/>
      <c r="G43" s="21">
        <f t="shared" si="17"/>
        <v>0</v>
      </c>
      <c r="H43" s="18"/>
      <c r="I43" s="59">
        <f t="shared" si="18"/>
        <v>14497</v>
      </c>
      <c r="J43" s="67"/>
    </row>
    <row r="44" spans="1:10" x14ac:dyDescent="0.25">
      <c r="A44" s="29" t="s">
        <v>15</v>
      </c>
      <c r="B44" s="2">
        <v>18125</v>
      </c>
      <c r="C44" s="23">
        <v>2.5978400000000001</v>
      </c>
      <c r="D44" s="21">
        <f t="shared" si="14"/>
        <v>56503.020000000004</v>
      </c>
      <c r="E44" s="25"/>
      <c r="F44" s="23"/>
      <c r="G44" s="21">
        <f t="shared" si="17"/>
        <v>0</v>
      </c>
      <c r="H44" s="18"/>
      <c r="I44" s="59">
        <f t="shared" si="18"/>
        <v>18125</v>
      </c>
      <c r="J44" s="67"/>
    </row>
    <row r="45" spans="1:10" x14ac:dyDescent="0.25">
      <c r="A45" s="29" t="s">
        <v>14</v>
      </c>
      <c r="B45" s="3"/>
      <c r="C45" s="20"/>
      <c r="D45" s="21">
        <f t="shared" si="14"/>
        <v>0</v>
      </c>
      <c r="E45" s="43"/>
      <c r="F45" s="23"/>
      <c r="G45" s="21">
        <f t="shared" si="17"/>
        <v>0</v>
      </c>
      <c r="H45" s="17"/>
      <c r="I45" s="59">
        <f t="shared" si="18"/>
        <v>0</v>
      </c>
      <c r="J45" s="67"/>
    </row>
    <row r="46" spans="1:10" x14ac:dyDescent="0.25">
      <c r="A46" s="29" t="s">
        <v>14</v>
      </c>
      <c r="B46" s="2"/>
      <c r="C46" s="23"/>
      <c r="D46" s="21">
        <f t="shared" si="14"/>
        <v>0</v>
      </c>
      <c r="E46" s="25">
        <v>15767</v>
      </c>
      <c r="F46" s="23">
        <v>2.93581</v>
      </c>
      <c r="G46" s="21">
        <f t="shared" si="17"/>
        <v>55546.699524000003</v>
      </c>
      <c r="H46" s="18"/>
      <c r="I46" s="59">
        <f t="shared" si="18"/>
        <v>15767</v>
      </c>
      <c r="J46" s="67"/>
    </row>
    <row r="47" spans="1:10" x14ac:dyDescent="0.25">
      <c r="A47" s="28" t="s">
        <v>21</v>
      </c>
      <c r="B47" s="12">
        <f>SUM(B48:B53)</f>
        <v>121082</v>
      </c>
      <c r="C47" s="14"/>
      <c r="D47" s="21">
        <f>SUM(D48:D53)</f>
        <v>371837.49439200002</v>
      </c>
      <c r="E47" s="12">
        <f>SUM(E48:E53)</f>
        <v>9280</v>
      </c>
      <c r="F47" s="14"/>
      <c r="G47" s="21">
        <f>SUM(G48:G53)</f>
        <v>31544.279039999998</v>
      </c>
      <c r="H47" s="19">
        <f>D47+G47</f>
        <v>403381.77343200002</v>
      </c>
      <c r="I47" s="59">
        <f>B47+E47</f>
        <v>130362</v>
      </c>
      <c r="J47" s="66">
        <f>H47/I47*1000</f>
        <v>3094.3202269986655</v>
      </c>
    </row>
    <row r="48" spans="1:10" x14ac:dyDescent="0.25">
      <c r="A48" s="29" t="s">
        <v>32</v>
      </c>
      <c r="B48" s="7">
        <v>74698</v>
      </c>
      <c r="C48" s="23">
        <v>2.5591300000000001</v>
      </c>
      <c r="D48" s="21">
        <f t="shared" si="14"/>
        <v>229394.27128800002</v>
      </c>
      <c r="E48" s="25"/>
      <c r="F48" s="23"/>
      <c r="G48" s="21">
        <f t="shared" ref="G48:G52" si="19">E48*F48*1.2</f>
        <v>0</v>
      </c>
      <c r="H48" s="13"/>
      <c r="I48" s="59">
        <f t="shared" ref="I48:I53" si="20">B48+E48</f>
        <v>74698</v>
      </c>
      <c r="J48" s="67"/>
    </row>
    <row r="49" spans="1:10" x14ac:dyDescent="0.25">
      <c r="A49" s="29" t="s">
        <v>32</v>
      </c>
      <c r="B49" s="7"/>
      <c r="C49" s="23"/>
      <c r="D49" s="21">
        <f t="shared" si="14"/>
        <v>0</v>
      </c>
      <c r="E49" s="25"/>
      <c r="F49" s="23"/>
      <c r="G49" s="21">
        <f t="shared" si="19"/>
        <v>0</v>
      </c>
      <c r="H49" s="13"/>
      <c r="I49" s="59">
        <f t="shared" si="20"/>
        <v>0</v>
      </c>
      <c r="J49" s="67"/>
    </row>
    <row r="50" spans="1:10" x14ac:dyDescent="0.25">
      <c r="A50" s="29" t="s">
        <v>15</v>
      </c>
      <c r="B50" s="2">
        <v>14750</v>
      </c>
      <c r="C50" s="23">
        <v>2.5591300000000001</v>
      </c>
      <c r="D50" s="21">
        <f t="shared" si="14"/>
        <v>45296.601000000002</v>
      </c>
      <c r="E50" s="25"/>
      <c r="F50" s="23"/>
      <c r="G50" s="21">
        <f t="shared" si="19"/>
        <v>0</v>
      </c>
      <c r="H50" s="18"/>
      <c r="I50" s="59">
        <f t="shared" si="20"/>
        <v>14750</v>
      </c>
      <c r="J50" s="67"/>
    </row>
    <row r="51" spans="1:10" x14ac:dyDescent="0.25">
      <c r="A51" s="29" t="s">
        <v>15</v>
      </c>
      <c r="B51" s="2">
        <v>31634</v>
      </c>
      <c r="C51" s="23">
        <v>2.5591300000000001</v>
      </c>
      <c r="D51" s="21">
        <f t="shared" si="14"/>
        <v>97146.622104000009</v>
      </c>
      <c r="E51" s="25"/>
      <c r="F51" s="23"/>
      <c r="G51" s="21">
        <f t="shared" si="19"/>
        <v>0</v>
      </c>
      <c r="H51" s="18"/>
      <c r="I51" s="59">
        <f t="shared" si="20"/>
        <v>31634</v>
      </c>
      <c r="J51" s="67"/>
    </row>
    <row r="52" spans="1:10" x14ac:dyDescent="0.25">
      <c r="A52" s="29" t="s">
        <v>14</v>
      </c>
      <c r="B52" s="3"/>
      <c r="C52" s="20"/>
      <c r="D52" s="21">
        <f t="shared" si="14"/>
        <v>0</v>
      </c>
      <c r="E52" s="43"/>
      <c r="F52" s="23"/>
      <c r="G52" s="21">
        <f t="shared" si="19"/>
        <v>0</v>
      </c>
      <c r="H52" s="17"/>
      <c r="I52" s="59">
        <f t="shared" si="20"/>
        <v>0</v>
      </c>
      <c r="J52" s="67"/>
    </row>
    <row r="53" spans="1:10" x14ac:dyDescent="0.25">
      <c r="A53" s="29" t="s">
        <v>14</v>
      </c>
      <c r="B53" s="2"/>
      <c r="C53" s="23"/>
      <c r="D53" s="21">
        <f t="shared" si="14"/>
        <v>0</v>
      </c>
      <c r="E53" s="25">
        <v>9280</v>
      </c>
      <c r="F53" s="23">
        <v>2.83264</v>
      </c>
      <c r="G53" s="21">
        <f>E53*F53*1.2</f>
        <v>31544.279039999998</v>
      </c>
      <c r="H53" s="18"/>
      <c r="I53" s="59">
        <f t="shared" si="20"/>
        <v>9280</v>
      </c>
      <c r="J53" s="67"/>
    </row>
    <row r="54" spans="1:10" x14ac:dyDescent="0.25">
      <c r="A54" s="28" t="s">
        <v>22</v>
      </c>
      <c r="B54" s="12">
        <f>SUM(B55:B60)</f>
        <v>102901</v>
      </c>
      <c r="C54" s="14"/>
      <c r="D54" s="21">
        <f>SUM(D55:D60)</f>
        <v>319122.34365599992</v>
      </c>
      <c r="E54" s="12">
        <f>SUM(E55:E60)</f>
        <v>11393</v>
      </c>
      <c r="F54" s="14"/>
      <c r="G54" s="21">
        <f>SUM(G55:G60)</f>
        <v>38615.570915999997</v>
      </c>
      <c r="H54" s="19">
        <f>D54+G54</f>
        <v>357737.91457199992</v>
      </c>
      <c r="I54" s="59">
        <f>B54+E54</f>
        <v>114294</v>
      </c>
      <c r="J54" s="66">
        <f>H54/I54*1000</f>
        <v>3129.979828967399</v>
      </c>
    </row>
    <row r="55" spans="1:10" x14ac:dyDescent="0.25">
      <c r="A55" s="29" t="s">
        <v>32</v>
      </c>
      <c r="B55" s="7">
        <v>71353</v>
      </c>
      <c r="C55" s="23">
        <v>2.5843799999999999</v>
      </c>
      <c r="D55" s="21">
        <f t="shared" si="14"/>
        <v>221283.91936799997</v>
      </c>
      <c r="E55" s="25"/>
      <c r="F55" s="23"/>
      <c r="G55" s="21">
        <f t="shared" ref="G55:G60" si="21">E55*F55*1.2</f>
        <v>0</v>
      </c>
      <c r="H55" s="19"/>
      <c r="I55" s="59">
        <f t="shared" ref="I55:I60" si="22">B55+E55</f>
        <v>71353</v>
      </c>
      <c r="J55" s="67"/>
    </row>
    <row r="56" spans="1:10" x14ac:dyDescent="0.25">
      <c r="A56" s="29" t="s">
        <v>32</v>
      </c>
      <c r="B56" s="7"/>
      <c r="C56" s="23"/>
      <c r="D56" s="21">
        <f t="shared" si="14"/>
        <v>0</v>
      </c>
      <c r="E56" s="25"/>
      <c r="F56" s="23"/>
      <c r="G56" s="21">
        <f t="shared" si="21"/>
        <v>0</v>
      </c>
      <c r="H56" s="19"/>
      <c r="I56" s="59">
        <f t="shared" si="22"/>
        <v>0</v>
      </c>
      <c r="J56" s="67"/>
    </row>
    <row r="57" spans="1:10" x14ac:dyDescent="0.25">
      <c r="A57" s="29" t="s">
        <v>15</v>
      </c>
      <c r="B57" s="2">
        <v>16897</v>
      </c>
      <c r="C57" s="23">
        <v>2.5843799999999999</v>
      </c>
      <c r="D57" s="21">
        <f t="shared" si="14"/>
        <v>52401.922631999994</v>
      </c>
      <c r="E57" s="25"/>
      <c r="F57" s="23"/>
      <c r="G57" s="21">
        <f t="shared" si="21"/>
        <v>0</v>
      </c>
      <c r="H57" s="18"/>
      <c r="I57" s="59">
        <f t="shared" si="22"/>
        <v>16897</v>
      </c>
      <c r="J57" s="67"/>
    </row>
    <row r="58" spans="1:10" x14ac:dyDescent="0.25">
      <c r="A58" s="29" t="s">
        <v>15</v>
      </c>
      <c r="B58" s="2">
        <v>14651</v>
      </c>
      <c r="C58" s="23">
        <v>2.5843799999999999</v>
      </c>
      <c r="D58" s="21">
        <f t="shared" si="14"/>
        <v>45436.501656</v>
      </c>
      <c r="E58" s="25"/>
      <c r="F58" s="23"/>
      <c r="G58" s="21">
        <f t="shared" si="21"/>
        <v>0</v>
      </c>
      <c r="H58" s="18"/>
      <c r="I58" s="59">
        <f t="shared" si="22"/>
        <v>14651</v>
      </c>
      <c r="J58" s="67"/>
    </row>
    <row r="59" spans="1:10" x14ac:dyDescent="0.25">
      <c r="A59" s="29" t="s">
        <v>14</v>
      </c>
      <c r="B59" s="3"/>
      <c r="C59" s="20"/>
      <c r="D59" s="21">
        <f t="shared" si="14"/>
        <v>0</v>
      </c>
      <c r="E59" s="43"/>
      <c r="F59" s="23"/>
      <c r="G59" s="21">
        <f t="shared" si="21"/>
        <v>0</v>
      </c>
      <c r="H59" s="17"/>
      <c r="I59" s="59">
        <f t="shared" si="22"/>
        <v>0</v>
      </c>
      <c r="J59" s="67"/>
    </row>
    <row r="60" spans="1:10" x14ac:dyDescent="0.25">
      <c r="A60" s="29" t="s">
        <v>14</v>
      </c>
      <c r="B60" s="2"/>
      <c r="C60" s="23"/>
      <c r="D60" s="21">
        <f t="shared" si="14"/>
        <v>0</v>
      </c>
      <c r="E60" s="25">
        <v>11393</v>
      </c>
      <c r="F60" s="23">
        <v>2.8245100000000001</v>
      </c>
      <c r="G60" s="21">
        <f t="shared" si="21"/>
        <v>38615.570915999997</v>
      </c>
      <c r="H60" s="18"/>
      <c r="I60" s="59">
        <f t="shared" si="22"/>
        <v>11393</v>
      </c>
      <c r="J60" s="67"/>
    </row>
    <row r="61" spans="1:10" x14ac:dyDescent="0.25">
      <c r="A61" s="28" t="s">
        <v>23</v>
      </c>
      <c r="B61" s="12">
        <f>SUM(B62:B67)</f>
        <v>109571</v>
      </c>
      <c r="C61" s="14"/>
      <c r="D61" s="21">
        <f>SUM(D62:D67)</f>
        <v>347511.43904399994</v>
      </c>
      <c r="E61" s="12">
        <f>SUM(E62:E67)</f>
        <v>18383</v>
      </c>
      <c r="F61" s="14"/>
      <c r="G61" s="21">
        <f>SUM(G62:G67)</f>
        <v>64644.554819999998</v>
      </c>
      <c r="H61" s="19">
        <f>D61+G61</f>
        <v>412155.99386399996</v>
      </c>
      <c r="I61" s="59">
        <f>B61+E61</f>
        <v>127954</v>
      </c>
      <c r="J61" s="66">
        <f>H61/I61*1000</f>
        <v>3221.1262943245224</v>
      </c>
    </row>
    <row r="62" spans="1:10" x14ac:dyDescent="0.25">
      <c r="A62" s="29" t="s">
        <v>32</v>
      </c>
      <c r="B62" s="7">
        <v>72355</v>
      </c>
      <c r="C62" s="23">
        <v>2.64297</v>
      </c>
      <c r="D62" s="21">
        <f t="shared" si="14"/>
        <v>229478.51321999999</v>
      </c>
      <c r="E62" s="25"/>
      <c r="F62" s="23"/>
      <c r="G62" s="21">
        <f t="shared" ref="G62:G66" si="23">E62*F62*1.2</f>
        <v>0</v>
      </c>
      <c r="H62" s="19"/>
      <c r="I62" s="59">
        <f t="shared" ref="I62:I67" si="24">B62+E62</f>
        <v>72355</v>
      </c>
      <c r="J62" s="67"/>
    </row>
    <row r="63" spans="1:10" x14ac:dyDescent="0.25">
      <c r="A63" s="29" t="s">
        <v>32</v>
      </c>
      <c r="B63" s="7"/>
      <c r="C63" s="23"/>
      <c r="D63" s="21">
        <f t="shared" si="14"/>
        <v>0</v>
      </c>
      <c r="E63" s="25"/>
      <c r="F63" s="23"/>
      <c r="G63" s="21">
        <f t="shared" si="23"/>
        <v>0</v>
      </c>
      <c r="H63" s="19"/>
      <c r="I63" s="59">
        <f t="shared" si="24"/>
        <v>0</v>
      </c>
      <c r="J63" s="67"/>
    </row>
    <row r="64" spans="1:10" x14ac:dyDescent="0.25">
      <c r="A64" s="29" t="s">
        <v>15</v>
      </c>
      <c r="B64" s="2">
        <v>10300</v>
      </c>
      <c r="C64" s="23">
        <v>2.64297</v>
      </c>
      <c r="D64" s="21">
        <f t="shared" si="14"/>
        <v>32667.109199999999</v>
      </c>
      <c r="E64" s="25"/>
      <c r="F64" s="23"/>
      <c r="G64" s="21">
        <f t="shared" si="23"/>
        <v>0</v>
      </c>
      <c r="H64" s="18"/>
      <c r="I64" s="59">
        <f t="shared" si="24"/>
        <v>10300</v>
      </c>
      <c r="J64" s="67"/>
    </row>
    <row r="65" spans="1:10" x14ac:dyDescent="0.25">
      <c r="A65" s="29" t="s">
        <v>15</v>
      </c>
      <c r="B65" s="2">
        <v>26916</v>
      </c>
      <c r="C65" s="23">
        <v>2.64297</v>
      </c>
      <c r="D65" s="21">
        <f t="shared" si="14"/>
        <v>85365.816623999985</v>
      </c>
      <c r="E65" s="25"/>
      <c r="F65" s="23"/>
      <c r="G65" s="21">
        <f t="shared" si="23"/>
        <v>0</v>
      </c>
      <c r="H65" s="18"/>
      <c r="I65" s="59">
        <f t="shared" si="24"/>
        <v>26916</v>
      </c>
      <c r="J65" s="67"/>
    </row>
    <row r="66" spans="1:10" x14ac:dyDescent="0.25">
      <c r="A66" s="29" t="s">
        <v>14</v>
      </c>
      <c r="B66" s="3"/>
      <c r="C66" s="20"/>
      <c r="D66" s="21">
        <f t="shared" si="14"/>
        <v>0</v>
      </c>
      <c r="E66" s="43"/>
      <c r="F66" s="23"/>
      <c r="G66" s="21">
        <f t="shared" si="23"/>
        <v>0</v>
      </c>
      <c r="H66" s="17"/>
      <c r="I66" s="59">
        <f t="shared" si="24"/>
        <v>0</v>
      </c>
      <c r="J66" s="67"/>
    </row>
    <row r="67" spans="1:10" x14ac:dyDescent="0.25">
      <c r="A67" s="29" t="s">
        <v>14</v>
      </c>
      <c r="B67" s="2"/>
      <c r="C67" s="23"/>
      <c r="D67" s="21">
        <f t="shared" si="14"/>
        <v>0</v>
      </c>
      <c r="E67" s="25">
        <v>18383</v>
      </c>
      <c r="F67" s="23">
        <v>2.93045</v>
      </c>
      <c r="G67" s="21">
        <f>E67*F67*1.2</f>
        <v>64644.554819999998</v>
      </c>
      <c r="H67" s="18"/>
      <c r="I67" s="59">
        <f t="shared" si="24"/>
        <v>18383</v>
      </c>
      <c r="J67" s="67"/>
    </row>
    <row r="68" spans="1:10" x14ac:dyDescent="0.25">
      <c r="A68" s="28" t="s">
        <v>24</v>
      </c>
      <c r="B68" s="12">
        <f>SUM(B69:B74)</f>
        <v>128309</v>
      </c>
      <c r="C68" s="14"/>
      <c r="D68" s="21">
        <f>SUM(D69:D74)</f>
        <v>395904.11745600007</v>
      </c>
      <c r="E68" s="12">
        <f>SUM(E69:E74)</f>
        <v>26173</v>
      </c>
      <c r="F68" s="14"/>
      <c r="G68" s="21">
        <f>SUM(G69:G74)</f>
        <v>88206.121979999996</v>
      </c>
      <c r="H68" s="19">
        <f>D68+G68</f>
        <v>484110.23943600006</v>
      </c>
      <c r="I68" s="59">
        <f>B68+E68</f>
        <v>154482</v>
      </c>
      <c r="J68" s="66">
        <f>H68/I68*1000</f>
        <v>3133.7647068007927</v>
      </c>
    </row>
    <row r="69" spans="1:10" x14ac:dyDescent="0.25">
      <c r="A69" s="29" t="s">
        <v>32</v>
      </c>
      <c r="B69" s="7">
        <v>83393</v>
      </c>
      <c r="C69" s="23">
        <v>2.5710000000000002</v>
      </c>
      <c r="D69" s="21">
        <f t="shared" si="14"/>
        <v>257284.08360000001</v>
      </c>
      <c r="E69" s="25"/>
      <c r="F69" s="23"/>
      <c r="G69" s="21">
        <f t="shared" ref="G69:G74" si="25">E69*F69*1.2</f>
        <v>0</v>
      </c>
      <c r="H69" s="19"/>
      <c r="I69" s="59">
        <f t="shared" ref="I69:I74" si="26">B69+E69</f>
        <v>83393</v>
      </c>
      <c r="J69" s="67"/>
    </row>
    <row r="70" spans="1:10" x14ac:dyDescent="0.25">
      <c r="A70" s="29" t="s">
        <v>32</v>
      </c>
      <c r="B70" s="7"/>
      <c r="C70" s="23"/>
      <c r="D70" s="21">
        <f t="shared" si="14"/>
        <v>0</v>
      </c>
      <c r="E70" s="25"/>
      <c r="F70" s="23"/>
      <c r="G70" s="21">
        <f t="shared" si="25"/>
        <v>0</v>
      </c>
      <c r="H70" s="19"/>
      <c r="I70" s="59">
        <f t="shared" si="26"/>
        <v>0</v>
      </c>
      <c r="J70" s="67"/>
    </row>
    <row r="71" spans="1:10" x14ac:dyDescent="0.25">
      <c r="A71" s="29" t="s">
        <v>15</v>
      </c>
      <c r="B71" s="2">
        <v>1868</v>
      </c>
      <c r="C71" s="23">
        <v>2.5911599999999999</v>
      </c>
      <c r="D71" s="21">
        <f t="shared" si="14"/>
        <v>5808.3442559999994</v>
      </c>
      <c r="E71" s="25"/>
      <c r="F71" s="23"/>
      <c r="G71" s="21">
        <f t="shared" si="25"/>
        <v>0</v>
      </c>
      <c r="H71" s="18"/>
      <c r="I71" s="59">
        <f t="shared" si="26"/>
        <v>1868</v>
      </c>
      <c r="J71" s="67"/>
    </row>
    <row r="72" spans="1:10" x14ac:dyDescent="0.25">
      <c r="A72" s="29" t="s">
        <v>15</v>
      </c>
      <c r="B72" s="2">
        <f>26550+16498</f>
        <v>43048</v>
      </c>
      <c r="C72" s="23">
        <v>2.5710000000000002</v>
      </c>
      <c r="D72" s="21">
        <f t="shared" si="14"/>
        <v>132811.68960000001</v>
      </c>
      <c r="E72" s="25"/>
      <c r="F72" s="23"/>
      <c r="G72" s="21">
        <f t="shared" si="25"/>
        <v>0</v>
      </c>
      <c r="H72" s="18"/>
      <c r="I72" s="59">
        <f t="shared" si="26"/>
        <v>43048</v>
      </c>
      <c r="J72" s="67"/>
    </row>
    <row r="73" spans="1:10" x14ac:dyDescent="0.25">
      <c r="A73" s="29" t="s">
        <v>14</v>
      </c>
      <c r="B73" s="3"/>
      <c r="C73" s="20"/>
      <c r="D73" s="21">
        <f t="shared" si="14"/>
        <v>0</v>
      </c>
      <c r="E73" s="43">
        <v>21159</v>
      </c>
      <c r="F73" s="23">
        <v>2.8449900000000001</v>
      </c>
      <c r="G73" s="21">
        <f t="shared" si="25"/>
        <v>72236.572092000002</v>
      </c>
      <c r="H73" s="17"/>
      <c r="I73" s="59">
        <f t="shared" si="26"/>
        <v>21159</v>
      </c>
      <c r="J73" s="67"/>
    </row>
    <row r="74" spans="1:10" x14ac:dyDescent="0.25">
      <c r="A74" s="29" t="s">
        <v>14</v>
      </c>
      <c r="B74" s="2"/>
      <c r="C74" s="23"/>
      <c r="D74" s="21">
        <f t="shared" si="14"/>
        <v>0</v>
      </c>
      <c r="E74" s="25">
        <v>5014</v>
      </c>
      <c r="F74" s="23">
        <v>2.6541600000000001</v>
      </c>
      <c r="G74" s="21">
        <f t="shared" si="25"/>
        <v>15969.549888</v>
      </c>
      <c r="H74" s="18"/>
      <c r="I74" s="59">
        <f t="shared" si="26"/>
        <v>5014</v>
      </c>
      <c r="J74" s="67"/>
    </row>
    <row r="75" spans="1:10" x14ac:dyDescent="0.25">
      <c r="A75" s="28" t="s">
        <v>25</v>
      </c>
      <c r="B75" s="12">
        <f>SUM(B76:B81)</f>
        <v>141202</v>
      </c>
      <c r="C75" s="14"/>
      <c r="D75" s="21">
        <f>SUM(D76:D81)</f>
        <v>409187.72083200002</v>
      </c>
      <c r="E75" s="12">
        <f>SUM(E76:E81)</f>
        <v>35532</v>
      </c>
      <c r="F75" s="14"/>
      <c r="G75" s="21">
        <f>SUM(G76:G81)</f>
        <v>113238.10853999999</v>
      </c>
      <c r="H75" s="19">
        <f>D75+G75</f>
        <v>522425.82937200001</v>
      </c>
      <c r="I75" s="59">
        <f>B75+E75</f>
        <v>176734</v>
      </c>
      <c r="J75" s="66">
        <f>H75/I75*1000</f>
        <v>2956.0007093824615</v>
      </c>
    </row>
    <row r="76" spans="1:10" x14ac:dyDescent="0.25">
      <c r="A76" s="29" t="s">
        <v>32</v>
      </c>
      <c r="B76" s="7">
        <v>96479</v>
      </c>
      <c r="C76" s="23">
        <v>2.4127999999999998</v>
      </c>
      <c r="D76" s="21">
        <f t="shared" si="14"/>
        <v>279341.43744000001</v>
      </c>
      <c r="E76" s="25"/>
      <c r="F76" s="23"/>
      <c r="G76" s="21">
        <f t="shared" ref="G76:G81" si="27">E76*F76*1.2</f>
        <v>0</v>
      </c>
      <c r="H76" s="19"/>
      <c r="I76" s="59">
        <f t="shared" ref="I76:I81" si="28">B76+E76</f>
        <v>96479</v>
      </c>
      <c r="J76" s="67"/>
    </row>
    <row r="77" spans="1:10" x14ac:dyDescent="0.25">
      <c r="A77" s="29" t="s">
        <v>32</v>
      </c>
      <c r="B77" s="7"/>
      <c r="C77" s="23"/>
      <c r="D77" s="21">
        <f t="shared" si="14"/>
        <v>0</v>
      </c>
      <c r="E77" s="25"/>
      <c r="F77" s="23"/>
      <c r="G77" s="21">
        <f t="shared" si="27"/>
        <v>0</v>
      </c>
      <c r="H77" s="19"/>
      <c r="I77" s="59">
        <f t="shared" si="28"/>
        <v>0</v>
      </c>
      <c r="J77" s="67"/>
    </row>
    <row r="78" spans="1:10" x14ac:dyDescent="0.25">
      <c r="A78" s="29" t="s">
        <v>15</v>
      </c>
      <c r="B78" s="2">
        <v>14761</v>
      </c>
      <c r="C78" s="23">
        <v>2.43296</v>
      </c>
      <c r="D78" s="21">
        <f t="shared" si="14"/>
        <v>43095.507072</v>
      </c>
      <c r="E78" s="25"/>
      <c r="F78" s="23"/>
      <c r="G78" s="21">
        <f t="shared" si="27"/>
        <v>0</v>
      </c>
      <c r="H78" s="18"/>
      <c r="I78" s="59">
        <f t="shared" si="28"/>
        <v>14761</v>
      </c>
      <c r="J78" s="67"/>
    </row>
    <row r="79" spans="1:10" x14ac:dyDescent="0.25">
      <c r="A79" s="29" t="s">
        <v>15</v>
      </c>
      <c r="B79" s="2">
        <f>12330+17632</f>
        <v>29962</v>
      </c>
      <c r="C79" s="23">
        <v>2.4127999999999998</v>
      </c>
      <c r="D79" s="21">
        <f t="shared" si="14"/>
        <v>86750.77631999999</v>
      </c>
      <c r="E79" s="25"/>
      <c r="F79" s="23"/>
      <c r="G79" s="21">
        <f t="shared" si="27"/>
        <v>0</v>
      </c>
      <c r="H79" s="18"/>
      <c r="I79" s="59">
        <f t="shared" si="28"/>
        <v>29962</v>
      </c>
      <c r="J79" s="67"/>
    </row>
    <row r="80" spans="1:10" x14ac:dyDescent="0.25">
      <c r="A80" s="29" t="s">
        <v>14</v>
      </c>
      <c r="B80" s="3"/>
      <c r="C80" s="20"/>
      <c r="D80" s="21">
        <f t="shared" si="14"/>
        <v>0</v>
      </c>
      <c r="E80" s="43">
        <v>14373</v>
      </c>
      <c r="F80" s="23">
        <v>2.5421399999999998</v>
      </c>
      <c r="G80" s="21">
        <f t="shared" si="27"/>
        <v>43845.813863999989</v>
      </c>
      <c r="H80" s="17"/>
      <c r="I80" s="59">
        <f t="shared" si="28"/>
        <v>14373</v>
      </c>
      <c r="J80" s="67"/>
    </row>
    <row r="81" spans="1:10" x14ac:dyDescent="0.25">
      <c r="A81" s="29" t="s">
        <v>14</v>
      </c>
      <c r="B81" s="2"/>
      <c r="C81" s="23"/>
      <c r="D81" s="21">
        <f t="shared" si="14"/>
        <v>0</v>
      </c>
      <c r="E81" s="25">
        <v>21159</v>
      </c>
      <c r="F81" s="23">
        <v>2.7329699999999999</v>
      </c>
      <c r="G81" s="21">
        <f t="shared" si="27"/>
        <v>69392.29467599999</v>
      </c>
      <c r="H81" s="18"/>
      <c r="I81" s="59">
        <f t="shared" si="28"/>
        <v>21159</v>
      </c>
      <c r="J81" s="67"/>
    </row>
    <row r="82" spans="1:10" x14ac:dyDescent="0.25">
      <c r="A82" s="28" t="s">
        <v>26</v>
      </c>
      <c r="B82" s="12">
        <f>SUM(B83:B88)</f>
        <v>146247</v>
      </c>
      <c r="C82" s="14"/>
      <c r="D82" s="21">
        <f>SUM(D83:D88)</f>
        <v>457975.44702000002</v>
      </c>
      <c r="E82" s="12">
        <f>SUM(E83:E88)</f>
        <v>30811</v>
      </c>
      <c r="F82" s="14"/>
      <c r="G82" s="21">
        <f>SUM(G83:G88)</f>
        <v>103372.24918799999</v>
      </c>
      <c r="H82" s="19">
        <f>D82+G82</f>
        <v>561347.69620799995</v>
      </c>
      <c r="I82" s="59">
        <f>B82+E82</f>
        <v>177058</v>
      </c>
      <c r="J82" s="66">
        <f>H82/I82*1000</f>
        <v>3170.4170170678535</v>
      </c>
    </row>
    <row r="83" spans="1:10" x14ac:dyDescent="0.25">
      <c r="A83" s="29" t="s">
        <v>32</v>
      </c>
      <c r="B83" s="7">
        <v>100729</v>
      </c>
      <c r="C83" s="23">
        <v>2.6068699999999998</v>
      </c>
      <c r="D83" s="21">
        <f t="shared" si="14"/>
        <v>315104.889876</v>
      </c>
      <c r="E83" s="25"/>
      <c r="F83" s="23"/>
      <c r="G83" s="21">
        <f t="shared" ref="G83:G87" si="29">E83*F83*1.2</f>
        <v>0</v>
      </c>
      <c r="H83" s="19"/>
      <c r="I83" s="59">
        <f t="shared" ref="I83:I95" si="30">B83+E83</f>
        <v>100729</v>
      </c>
      <c r="J83" s="67"/>
    </row>
    <row r="84" spans="1:10" x14ac:dyDescent="0.25">
      <c r="A84" s="29" t="s">
        <v>32</v>
      </c>
      <c r="B84" s="7"/>
      <c r="C84" s="23"/>
      <c r="D84" s="21">
        <f t="shared" si="14"/>
        <v>0</v>
      </c>
      <c r="E84" s="25"/>
      <c r="F84" s="23"/>
      <c r="G84" s="21">
        <f t="shared" si="29"/>
        <v>0</v>
      </c>
      <c r="H84" s="19"/>
      <c r="I84" s="59">
        <f t="shared" si="30"/>
        <v>0</v>
      </c>
      <c r="J84" s="67"/>
    </row>
    <row r="85" spans="1:10" x14ac:dyDescent="0.25">
      <c r="A85" s="29" t="s">
        <v>15</v>
      </c>
      <c r="B85" s="2">
        <v>19806</v>
      </c>
      <c r="C85" s="23">
        <v>2.62703</v>
      </c>
      <c r="D85" s="21">
        <f t="shared" si="14"/>
        <v>62437.147416</v>
      </c>
      <c r="E85" s="25"/>
      <c r="F85" s="23"/>
      <c r="G85" s="21">
        <f t="shared" si="29"/>
        <v>0</v>
      </c>
      <c r="H85" s="18"/>
      <c r="I85" s="59">
        <f t="shared" si="30"/>
        <v>19806</v>
      </c>
      <c r="J85" s="67"/>
    </row>
    <row r="86" spans="1:10" x14ac:dyDescent="0.25">
      <c r="A86" s="29" t="s">
        <v>15</v>
      </c>
      <c r="B86" s="2">
        <f>7990+17722</f>
        <v>25712</v>
      </c>
      <c r="C86" s="23">
        <v>2.6068699999999998</v>
      </c>
      <c r="D86" s="21">
        <f t="shared" si="14"/>
        <v>80433.409727999984</v>
      </c>
      <c r="E86" s="25"/>
      <c r="F86" s="23"/>
      <c r="G86" s="21">
        <f t="shared" si="29"/>
        <v>0</v>
      </c>
      <c r="H86" s="18"/>
      <c r="I86" s="59">
        <f t="shared" si="30"/>
        <v>25712</v>
      </c>
      <c r="J86" s="67"/>
    </row>
    <row r="87" spans="1:10" x14ac:dyDescent="0.25">
      <c r="A87" s="29" t="s">
        <v>14</v>
      </c>
      <c r="B87" s="2"/>
      <c r="C87" s="23"/>
      <c r="D87" s="21">
        <f t="shared" ref="D87" si="31">B87*C87*1.2</f>
        <v>0</v>
      </c>
      <c r="E87" s="43">
        <v>21159</v>
      </c>
      <c r="F87" s="23">
        <v>2.8556499999999998</v>
      </c>
      <c r="G87" s="21">
        <f t="shared" si="29"/>
        <v>72507.23801999999</v>
      </c>
      <c r="H87" s="18"/>
      <c r="I87" s="59">
        <f t="shared" ref="I87" si="32">B87+E87</f>
        <v>21159</v>
      </c>
      <c r="J87" s="67"/>
    </row>
    <row r="88" spans="1:10" x14ac:dyDescent="0.25">
      <c r="A88" s="29" t="s">
        <v>14</v>
      </c>
      <c r="B88" s="2"/>
      <c r="C88" s="23"/>
      <c r="D88" s="21">
        <f t="shared" si="14"/>
        <v>0</v>
      </c>
      <c r="E88" s="25">
        <v>9652</v>
      </c>
      <c r="F88" s="23">
        <v>2.6648200000000002</v>
      </c>
      <c r="G88" s="21">
        <f>E88*F88*1.2</f>
        <v>30865.011168000001</v>
      </c>
      <c r="H88" s="18"/>
      <c r="I88" s="59">
        <f t="shared" si="30"/>
        <v>9652</v>
      </c>
      <c r="J88" s="67"/>
    </row>
    <row r="89" spans="1:10" x14ac:dyDescent="0.25">
      <c r="A89" s="28" t="s">
        <v>38</v>
      </c>
      <c r="B89" s="10">
        <f>B6+B12+B19+B26+B33+B40+B47+B54+B61+B68+B75+B82</f>
        <v>1445375</v>
      </c>
      <c r="C89" s="22"/>
      <c r="D89" s="16">
        <f>D6+D12+D19+D26+D33+D40+D47+D54+D61+D68+D75+D82</f>
        <v>4474225.5321479999</v>
      </c>
      <c r="E89" s="10">
        <f>E6+E12+E19+E26+E33+E40+E47+E54+E61+E68+E75+E82</f>
        <v>233537</v>
      </c>
      <c r="F89" s="10">
        <f>F6+F12+F19+F26+F33+F40+F47+F54+F61+F68+F75+F82</f>
        <v>2.7738999999999998</v>
      </c>
      <c r="G89" s="26">
        <f>G6+G12+G19+G26+G33+G40+G47+G54+G61+G68+G75+G82</f>
        <v>788393.94733200001</v>
      </c>
      <c r="H89" s="26">
        <f>H6+H12+H19+H26+H33+H40+H47+H54+H61+H68+H75+H82</f>
        <v>5262619.4794800002</v>
      </c>
      <c r="I89" s="59">
        <f>B89+E89</f>
        <v>1678912</v>
      </c>
      <c r="J89" s="66">
        <f>H89/I89*1000</f>
        <v>3134.5415837637711</v>
      </c>
    </row>
    <row r="90" spans="1:10" x14ac:dyDescent="0.25">
      <c r="A90" s="29" t="s">
        <v>32</v>
      </c>
      <c r="B90" s="15">
        <f>B7+B13+B20+B27+B34+B41+B48+B55+B62+B69+B76+B83</f>
        <v>911624</v>
      </c>
      <c r="C90" s="15"/>
      <c r="D90" s="15">
        <f>D7+D13+D20+D27+D34+D41+D48+D55+D62+D69+D76+D83</f>
        <v>2829962.9751360002</v>
      </c>
      <c r="E90" s="15">
        <f>E7+E13+E20+E27+E34+E41+E48+E55+E62+E69+E76+E83</f>
        <v>0</v>
      </c>
      <c r="F90" s="15"/>
      <c r="G90" s="15">
        <f>G7+G13+G20+G27+G34+G41+G48+G55+G62+G69+G76+G83</f>
        <v>0</v>
      </c>
      <c r="H90" s="15">
        <f>G90+D90</f>
        <v>2829962.9751360002</v>
      </c>
      <c r="I90" s="60">
        <f t="shared" si="30"/>
        <v>911624</v>
      </c>
      <c r="J90" s="67"/>
    </row>
    <row r="91" spans="1:10" x14ac:dyDescent="0.25">
      <c r="A91" s="29" t="s">
        <v>32</v>
      </c>
      <c r="B91" s="15">
        <f>B8+B14+B21+B28+B35+B42+B49+B56+B63+B70+B77+B84</f>
        <v>0</v>
      </c>
      <c r="C91" s="15"/>
      <c r="D91" s="15">
        <f>D8+D14+D21+D28+D35+D42+D49+D56+D63+D70+D77+D84</f>
        <v>0</v>
      </c>
      <c r="E91" s="15">
        <f>E8+E14+E21+E28+E35+E42+E49+E56+E63+E70+E77+E84</f>
        <v>0</v>
      </c>
      <c r="F91" s="15"/>
      <c r="G91" s="15">
        <f>G8+G14+G21+G28+G35+G42+G49+G56+G63+G70+G77+G84</f>
        <v>0</v>
      </c>
      <c r="H91" s="15">
        <f t="shared" ref="H91:H95" si="33">G91+D91</f>
        <v>0</v>
      </c>
      <c r="I91" s="60">
        <f t="shared" si="30"/>
        <v>0</v>
      </c>
      <c r="J91" s="67"/>
    </row>
    <row r="92" spans="1:10" x14ac:dyDescent="0.25">
      <c r="A92" s="29" t="s">
        <v>15</v>
      </c>
      <c r="B92" s="15">
        <f>B9+B15+B22+B29+B36+B43+B50+B57+B64+B71+B78+B85</f>
        <v>272743</v>
      </c>
      <c r="C92" s="15"/>
      <c r="D92" s="15">
        <f>D9+D15+D22+D29+D36+D43+D50+D57+D64+D71+D78+D85</f>
        <v>841534.66478399991</v>
      </c>
      <c r="E92" s="15">
        <f>E9+E15+E22+E29+E36+E43+E50+E57+E65+E71+E78+E85</f>
        <v>0</v>
      </c>
      <c r="F92" s="15"/>
      <c r="G92" s="15">
        <f>G9+G15+G22+G29+G36+G43+G50+G57+G65+G71+G78+G85</f>
        <v>0</v>
      </c>
      <c r="H92" s="15">
        <f t="shared" si="33"/>
        <v>841534.66478399991</v>
      </c>
      <c r="I92" s="60">
        <f t="shared" si="30"/>
        <v>272743</v>
      </c>
      <c r="J92" s="67"/>
    </row>
    <row r="93" spans="1:10" x14ac:dyDescent="0.25">
      <c r="A93" s="29" t="s">
        <v>15</v>
      </c>
      <c r="B93" s="15">
        <f>B16+B23+B30+B37+B44+B51+B58+B65+B72+B79+B86</f>
        <v>261008</v>
      </c>
      <c r="C93" s="15"/>
      <c r="D93" s="15">
        <f>D16+D23+D30+D37+D44+D51+D58+D65+D72+D79+D86</f>
        <v>802727.89222799987</v>
      </c>
      <c r="E93" s="15">
        <f>E16+E23+E30+E37+E44+E51+E58+E65+E72+E79+E86</f>
        <v>0</v>
      </c>
      <c r="F93" s="15"/>
      <c r="G93" s="15">
        <f>G16+G23+G30+G37+G44+G51+G58+G65+G72+G79+G86</f>
        <v>0</v>
      </c>
      <c r="H93" s="15">
        <f t="shared" si="33"/>
        <v>802727.89222799987</v>
      </c>
      <c r="I93" s="60">
        <f t="shared" si="30"/>
        <v>261008</v>
      </c>
      <c r="J93" s="67"/>
    </row>
    <row r="94" spans="1:10" ht="15.75" thickBot="1" x14ac:dyDescent="0.3">
      <c r="A94" s="29" t="s">
        <v>14</v>
      </c>
      <c r="B94" s="15">
        <f>B10+B17+B24+B31+B38+B45+B52+B59+B66+B73+B80+B87</f>
        <v>0</v>
      </c>
      <c r="C94" s="31"/>
      <c r="D94" s="15">
        <f>D10+D17+D24+D31+D38+D45+D52+D59+D66+D73+D80+D87</f>
        <v>0</v>
      </c>
      <c r="E94" s="15">
        <f>E10+E17+E24+E31+E38+E45+E52+E59+E66+E73+E80+E87</f>
        <v>99009</v>
      </c>
      <c r="F94" s="32"/>
      <c r="G94" s="15">
        <f>G10+G17+G24+G31+G38+G45+G52+G59+G66+G73+G80+G87</f>
        <v>334300.56965999992</v>
      </c>
      <c r="H94" s="15">
        <f t="shared" ref="H94" si="34">G94+D94</f>
        <v>334300.56965999992</v>
      </c>
      <c r="I94" s="61">
        <f t="shared" ref="I94" si="35">B94+E94</f>
        <v>99009</v>
      </c>
      <c r="J94" s="67"/>
    </row>
    <row r="95" spans="1:10" ht="15.75" thickBot="1" x14ac:dyDescent="0.3">
      <c r="A95" s="29" t="s">
        <v>14</v>
      </c>
      <c r="B95" s="15">
        <f>B11+B18+B25+B32+B39+B46+B53+B60+B67+B74+B81+B88</f>
        <v>0</v>
      </c>
      <c r="C95" s="31"/>
      <c r="D95" s="15">
        <f>D11+D18+D25+D32+D39+D46+D53+D60+D67+D74+D81+D88</f>
        <v>0</v>
      </c>
      <c r="E95" s="15">
        <f>E11+E18+E25+E32+E39+E46+E53+E60+E67+E74+E81+E88</f>
        <v>134528</v>
      </c>
      <c r="F95" s="32"/>
      <c r="G95" s="15">
        <f>G11+G18+G25+G32+G39+G46+G53+G60+G67+G74+G81+G88</f>
        <v>454093.37767200003</v>
      </c>
      <c r="H95" s="15">
        <f t="shared" si="33"/>
        <v>454093.37767200003</v>
      </c>
      <c r="I95" s="61">
        <f t="shared" si="30"/>
        <v>134528</v>
      </c>
      <c r="J95" s="67"/>
    </row>
    <row r="96" spans="1:10" x14ac:dyDescent="0.25">
      <c r="A96" s="27" t="s">
        <v>27</v>
      </c>
      <c r="B96" s="35"/>
      <c r="C96" s="35"/>
      <c r="D96" s="35"/>
      <c r="E96" s="35"/>
      <c r="F96" s="35"/>
      <c r="G96" s="35"/>
      <c r="H96" s="39"/>
      <c r="I96" s="62"/>
      <c r="J96" s="67"/>
    </row>
    <row r="97" spans="1:10" x14ac:dyDescent="0.25">
      <c r="A97" s="28" t="s">
        <v>11</v>
      </c>
      <c r="B97" s="13">
        <f>SUM(B98:B103)</f>
        <v>696063</v>
      </c>
      <c r="C97" s="13"/>
      <c r="D97" s="13">
        <f>SUM(D98:D103)</f>
        <v>2172686.9697479997</v>
      </c>
      <c r="E97" s="13">
        <f>SUM(E98:E103)</f>
        <v>101965</v>
      </c>
      <c r="F97" s="13"/>
      <c r="G97" s="13">
        <f>SUM(G98:G103)</f>
        <v>348773.06284799997</v>
      </c>
      <c r="H97" s="40">
        <f>D97+G97</f>
        <v>2521460.0325959995</v>
      </c>
      <c r="I97" s="59">
        <f>B97+E97</f>
        <v>798028</v>
      </c>
      <c r="J97" s="67"/>
    </row>
    <row r="98" spans="1:10" x14ac:dyDescent="0.25">
      <c r="A98" s="29" t="s">
        <v>32</v>
      </c>
      <c r="B98" s="13">
        <f>B7+B13+B20+B27+B34+B41</f>
        <v>412617</v>
      </c>
      <c r="C98" s="13"/>
      <c r="D98" s="13">
        <f>D7+D13+D20+D27+D34+D41</f>
        <v>1298075.8603439999</v>
      </c>
      <c r="E98" s="13">
        <f>E7+E13+E20+E27+E34+E41</f>
        <v>0</v>
      </c>
      <c r="F98" s="13"/>
      <c r="G98" s="13">
        <f>G7+G13+G20+G27+G34+G41</f>
        <v>0</v>
      </c>
      <c r="H98" s="40">
        <f t="shared" ref="H98:H103" si="36">D98+G98</f>
        <v>1298075.8603439999</v>
      </c>
      <c r="I98" s="59">
        <f t="shared" ref="I98:I103" si="37">B98+E98</f>
        <v>412617</v>
      </c>
      <c r="J98" s="67"/>
    </row>
    <row r="99" spans="1:10" x14ac:dyDescent="0.25">
      <c r="A99" s="29" t="s">
        <v>32</v>
      </c>
      <c r="B99" s="13">
        <f>B8+B21+B14+B28+B35+B42</f>
        <v>0</v>
      </c>
      <c r="C99" s="13"/>
      <c r="D99" s="13">
        <f>D8+D21+D14+D28+D35+D42</f>
        <v>0</v>
      </c>
      <c r="E99" s="13">
        <f>E8+E21+E14+E28+E35+E42</f>
        <v>0</v>
      </c>
      <c r="F99" s="13"/>
      <c r="G99" s="13">
        <f>G8+G21+G14+G28+G35+G42</f>
        <v>0</v>
      </c>
      <c r="H99" s="40">
        <f t="shared" si="36"/>
        <v>0</v>
      </c>
      <c r="I99" s="59">
        <f t="shared" si="37"/>
        <v>0</v>
      </c>
      <c r="J99" s="67"/>
    </row>
    <row r="100" spans="1:10" x14ac:dyDescent="0.25">
      <c r="A100" s="29" t="s">
        <v>15</v>
      </c>
      <c r="B100" s="13">
        <f>B9+B15+B22+B29+B36+B43</f>
        <v>194361</v>
      </c>
      <c r="C100" s="13"/>
      <c r="D100" s="13">
        <f>D9+D15+D22+D29+D36+D43</f>
        <v>599828.03320800001</v>
      </c>
      <c r="E100" s="13">
        <f>E9+E15+E22+E29+E36+E43</f>
        <v>0</v>
      </c>
      <c r="F100" s="13"/>
      <c r="G100" s="13">
        <f>G9+G15+G22+G29+G36+G43</f>
        <v>0</v>
      </c>
      <c r="H100" s="40">
        <f t="shared" si="36"/>
        <v>599828.03320800001</v>
      </c>
      <c r="I100" s="59">
        <f t="shared" si="37"/>
        <v>194361</v>
      </c>
      <c r="J100" s="67"/>
    </row>
    <row r="101" spans="1:10" x14ac:dyDescent="0.25">
      <c r="A101" s="29" t="s">
        <v>15</v>
      </c>
      <c r="B101" s="15">
        <f>B16+B23+B30+B37+B44</f>
        <v>89085</v>
      </c>
      <c r="C101" s="15"/>
      <c r="D101" s="15">
        <f>D16+D23+D30+D37+D44</f>
        <v>274783.07619599998</v>
      </c>
      <c r="E101" s="15">
        <f>E16+E23+E30+E37+E44</f>
        <v>0</v>
      </c>
      <c r="F101" s="18"/>
      <c r="G101" s="15">
        <f>G16+G23+G30+G37+G44</f>
        <v>0</v>
      </c>
      <c r="H101" s="40">
        <f t="shared" si="36"/>
        <v>274783.07619599998</v>
      </c>
      <c r="I101" s="59">
        <f t="shared" si="37"/>
        <v>89085</v>
      </c>
      <c r="J101" s="67"/>
    </row>
    <row r="102" spans="1:10" x14ac:dyDescent="0.25">
      <c r="A102" s="29" t="s">
        <v>14</v>
      </c>
      <c r="B102" s="15">
        <f>B10+B17+B24+B31+B38+B45</f>
        <v>0</v>
      </c>
      <c r="C102" s="15"/>
      <c r="D102" s="15">
        <f>D10+D17+D24+D31+D38+D45</f>
        <v>0</v>
      </c>
      <c r="E102" s="15">
        <f>E10+E17+E24+E31+E38+E45</f>
        <v>42318</v>
      </c>
      <c r="F102" s="18"/>
      <c r="G102" s="15">
        <f>G10+G17+G24+G31+G38+G45</f>
        <v>145710.94568399998</v>
      </c>
      <c r="H102" s="40">
        <f t="shared" ref="H102" si="38">D102+G102</f>
        <v>145710.94568399998</v>
      </c>
      <c r="I102" s="59">
        <f t="shared" ref="I102" si="39">B102+E102</f>
        <v>42318</v>
      </c>
      <c r="J102" s="67"/>
    </row>
    <row r="103" spans="1:10" x14ac:dyDescent="0.25">
      <c r="A103" s="29" t="s">
        <v>14</v>
      </c>
      <c r="B103" s="15">
        <f>B11+B18+B25+B32+B39+B46</f>
        <v>0</v>
      </c>
      <c r="C103" s="15"/>
      <c r="D103" s="15">
        <f>D11+D18+D25+D32+D39+D46</f>
        <v>0</v>
      </c>
      <c r="E103" s="15">
        <f>E11+E18+E25+E32+E39+E46</f>
        <v>59647</v>
      </c>
      <c r="F103" s="18"/>
      <c r="G103" s="15">
        <f>G11+G18+G25+G32+G39+G46</f>
        <v>203062.117164</v>
      </c>
      <c r="H103" s="40">
        <f t="shared" si="36"/>
        <v>203062.117164</v>
      </c>
      <c r="I103" s="59">
        <f t="shared" si="37"/>
        <v>59647</v>
      </c>
      <c r="J103" s="67"/>
    </row>
    <row r="104" spans="1:10" x14ac:dyDescent="0.25">
      <c r="A104" s="36" t="s">
        <v>28</v>
      </c>
      <c r="B104" s="37"/>
      <c r="C104" s="37"/>
      <c r="D104" s="37"/>
      <c r="E104" s="37"/>
      <c r="F104" s="37"/>
      <c r="G104" s="37"/>
      <c r="H104" s="41"/>
      <c r="I104" s="59"/>
      <c r="J104" s="67"/>
    </row>
    <row r="105" spans="1:10" x14ac:dyDescent="0.25">
      <c r="A105" s="28" t="s">
        <v>11</v>
      </c>
      <c r="B105" s="13">
        <f>SUM(B106:B111)</f>
        <v>749312</v>
      </c>
      <c r="C105" s="13"/>
      <c r="D105" s="13">
        <f>SUM(D106:D111)</f>
        <v>2301538.5624000002</v>
      </c>
      <c r="E105" s="13">
        <f>SUM(E106:E111)</f>
        <v>131572</v>
      </c>
      <c r="F105" s="13"/>
      <c r="G105" s="13">
        <f>SUM(G106:G111)</f>
        <v>439620.88448399992</v>
      </c>
      <c r="H105" s="40">
        <f>D105+G105</f>
        <v>2741159.4468840002</v>
      </c>
      <c r="I105" s="59">
        <f>B105+E105</f>
        <v>880884</v>
      </c>
      <c r="J105" s="67"/>
    </row>
    <row r="106" spans="1:10" x14ac:dyDescent="0.25">
      <c r="A106" s="29" t="s">
        <v>32</v>
      </c>
      <c r="B106" s="13">
        <f>B48+B55+B62+B69+B76+B83</f>
        <v>499007</v>
      </c>
      <c r="C106" s="13"/>
      <c r="D106" s="13">
        <f t="shared" ref="D106:E111" si="40">D48+D55+D62+D69+D76+D83</f>
        <v>1531887.114792</v>
      </c>
      <c r="E106" s="13">
        <f t="shared" si="40"/>
        <v>0</v>
      </c>
      <c r="F106" s="13"/>
      <c r="G106" s="13">
        <f t="shared" ref="G106:G111" si="41">G48+G55+G62+G69+G76+G83</f>
        <v>0</v>
      </c>
      <c r="H106" s="40">
        <f t="shared" ref="H106:H111" si="42">D106+G106</f>
        <v>1531887.114792</v>
      </c>
      <c r="I106" s="59">
        <f t="shared" ref="I106:I111" si="43">B106+E106</f>
        <v>499007</v>
      </c>
      <c r="J106" s="67"/>
    </row>
    <row r="107" spans="1:10" x14ac:dyDescent="0.25">
      <c r="A107" s="29" t="s">
        <v>32</v>
      </c>
      <c r="B107" s="13">
        <f>B49+B56+B63+B70+B77+B84</f>
        <v>0</v>
      </c>
      <c r="C107" s="13"/>
      <c r="D107" s="13">
        <f t="shared" si="40"/>
        <v>0</v>
      </c>
      <c r="E107" s="13">
        <f t="shared" si="40"/>
        <v>0</v>
      </c>
      <c r="F107" s="13"/>
      <c r="G107" s="13">
        <f t="shared" si="41"/>
        <v>0</v>
      </c>
      <c r="H107" s="40">
        <f t="shared" si="42"/>
        <v>0</v>
      </c>
      <c r="I107" s="59">
        <f t="shared" si="43"/>
        <v>0</v>
      </c>
      <c r="J107" s="67"/>
    </row>
    <row r="108" spans="1:10" x14ac:dyDescent="0.25">
      <c r="A108" s="29" t="s">
        <v>15</v>
      </c>
      <c r="B108" s="13">
        <f>B50+B57+B64+B71+B78+B85</f>
        <v>78382</v>
      </c>
      <c r="C108" s="13"/>
      <c r="D108" s="13">
        <f t="shared" si="40"/>
        <v>241706.63157600001</v>
      </c>
      <c r="E108" s="13">
        <f t="shared" si="40"/>
        <v>0</v>
      </c>
      <c r="F108" s="13"/>
      <c r="G108" s="13">
        <f t="shared" si="41"/>
        <v>0</v>
      </c>
      <c r="H108" s="40">
        <f t="shared" si="42"/>
        <v>241706.63157600001</v>
      </c>
      <c r="I108" s="59">
        <f t="shared" si="43"/>
        <v>78382</v>
      </c>
      <c r="J108" s="67"/>
    </row>
    <row r="109" spans="1:10" x14ac:dyDescent="0.25">
      <c r="A109" s="29" t="s">
        <v>15</v>
      </c>
      <c r="B109" s="15">
        <f>B51+B58+B65++B72+B79+B86</f>
        <v>171923</v>
      </c>
      <c r="C109" s="15"/>
      <c r="D109" s="15">
        <f t="shared" si="40"/>
        <v>527944.816032</v>
      </c>
      <c r="E109" s="15">
        <f t="shared" si="40"/>
        <v>0</v>
      </c>
      <c r="F109" s="18"/>
      <c r="G109" s="15">
        <f t="shared" si="41"/>
        <v>0</v>
      </c>
      <c r="H109" s="40">
        <f t="shared" si="42"/>
        <v>527944.816032</v>
      </c>
      <c r="I109" s="59">
        <f t="shared" si="43"/>
        <v>171923</v>
      </c>
      <c r="J109" s="67"/>
    </row>
    <row r="110" spans="1:10" ht="15.75" thickBot="1" x14ac:dyDescent="0.3">
      <c r="A110" s="2" t="s">
        <v>14</v>
      </c>
      <c r="B110" s="15">
        <f>B52+B59+B66+B73+B80+B87</f>
        <v>0</v>
      </c>
      <c r="C110" s="15"/>
      <c r="D110" s="15">
        <f t="shared" si="40"/>
        <v>0</v>
      </c>
      <c r="E110" s="15">
        <f t="shared" si="40"/>
        <v>56691</v>
      </c>
      <c r="F110" s="15"/>
      <c r="G110" s="15">
        <f t="shared" si="41"/>
        <v>188589.62397599997</v>
      </c>
      <c r="H110" s="42">
        <f t="shared" ref="H110" si="44">D110+G110</f>
        <v>188589.62397599997</v>
      </c>
      <c r="I110" s="63">
        <f t="shared" ref="I110" si="45">B110+E110</f>
        <v>56691</v>
      </c>
      <c r="J110" s="67"/>
    </row>
    <row r="111" spans="1:10" ht="15.75" thickBot="1" x14ac:dyDescent="0.3">
      <c r="A111" s="44" t="s">
        <v>14</v>
      </c>
      <c r="B111" s="45">
        <f>B53+B60+B67+B74+B81+B88</f>
        <v>0</v>
      </c>
      <c r="C111" s="45"/>
      <c r="D111" s="45">
        <f t="shared" si="40"/>
        <v>0</v>
      </c>
      <c r="E111" s="45">
        <f t="shared" si="40"/>
        <v>74881</v>
      </c>
      <c r="F111" s="46"/>
      <c r="G111" s="45">
        <f t="shared" si="41"/>
        <v>251031.26050799998</v>
      </c>
      <c r="H111" s="42">
        <f t="shared" si="42"/>
        <v>251031.26050799998</v>
      </c>
      <c r="I111" s="63">
        <f t="shared" si="43"/>
        <v>74881</v>
      </c>
      <c r="J111" s="67"/>
    </row>
    <row r="112" spans="1:10" x14ac:dyDescent="0.25">
      <c r="A112" s="9"/>
      <c r="B112" s="38"/>
      <c r="C112" s="38"/>
      <c r="D112" s="38">
        <f>D97+D105</f>
        <v>4474225.5321479999</v>
      </c>
      <c r="E112" s="38"/>
      <c r="F112" s="38"/>
      <c r="G112" s="38">
        <f>G97+G105</f>
        <v>788393.94733199989</v>
      </c>
      <c r="H112" s="38">
        <f>H97+H105</f>
        <v>5262619.4794800002</v>
      </c>
      <c r="I112" s="9">
        <f>I97+I105</f>
        <v>1678912</v>
      </c>
    </row>
    <row r="113" spans="2:7" x14ac:dyDescent="0.25">
      <c r="B113" s="34"/>
      <c r="C113" s="34"/>
      <c r="D113" s="34"/>
      <c r="E113" s="34"/>
      <c r="F113" s="34"/>
      <c r="G113" s="34"/>
    </row>
  </sheetData>
  <mergeCells count="5">
    <mergeCell ref="I4:I5"/>
    <mergeCell ref="B4:D4"/>
    <mergeCell ref="E4:G4"/>
    <mergeCell ref="H4:H5"/>
    <mergeCell ref="J4:J5"/>
  </mergeCells>
  <pageMargins left="0.51181102362204722" right="0.11811023622047245" top="0.35433070866141736" bottom="0.15748031496062992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B12" sqref="B12"/>
    </sheetView>
  </sheetViews>
  <sheetFormatPr defaultRowHeight="15" x14ac:dyDescent="0.25"/>
  <sheetData>
    <row r="3" spans="1:6" x14ac:dyDescent="0.25">
      <c r="A3" s="1"/>
      <c r="B3" s="1"/>
      <c r="C3" s="1" t="s">
        <v>9</v>
      </c>
      <c r="D3" s="1" t="s">
        <v>10</v>
      </c>
      <c r="E3" s="1" t="s">
        <v>11</v>
      </c>
      <c r="F3" s="1" t="s">
        <v>5</v>
      </c>
    </row>
    <row r="4" spans="1:6" x14ac:dyDescent="0.25">
      <c r="A4" s="1" t="s">
        <v>1</v>
      </c>
      <c r="B4" s="1" t="s">
        <v>7</v>
      </c>
      <c r="C4" s="1">
        <v>75</v>
      </c>
      <c r="D4" s="1">
        <v>75</v>
      </c>
      <c r="E4" s="1">
        <f>SUM(C4:D4)</f>
        <v>150</v>
      </c>
      <c r="F4" s="1"/>
    </row>
    <row r="5" spans="1:6" x14ac:dyDescent="0.25">
      <c r="A5" s="1"/>
      <c r="B5" s="1" t="s">
        <v>8</v>
      </c>
      <c r="C5" s="1">
        <v>10</v>
      </c>
      <c r="D5" s="1">
        <v>65</v>
      </c>
      <c r="E5" s="1">
        <f>SUM(C5:D5)</f>
        <v>75</v>
      </c>
      <c r="F5" s="1"/>
    </row>
    <row r="6" spans="1:6" x14ac:dyDescent="0.25">
      <c r="A6" s="1" t="s">
        <v>12</v>
      </c>
      <c r="B6" s="1" t="s">
        <v>7</v>
      </c>
      <c r="C6" s="1">
        <v>11</v>
      </c>
      <c r="D6" s="1">
        <v>11</v>
      </c>
      <c r="E6" s="1">
        <f>SUM(C6:D6)</f>
        <v>22</v>
      </c>
      <c r="F6" s="1"/>
    </row>
    <row r="7" spans="1:6" x14ac:dyDescent="0.25">
      <c r="A7" s="1"/>
      <c r="B7" s="1" t="s">
        <v>8</v>
      </c>
      <c r="C7" s="1">
        <v>11</v>
      </c>
      <c r="D7" s="1">
        <v>4</v>
      </c>
      <c r="E7" s="1">
        <f>SUM(C7:D7)</f>
        <v>15</v>
      </c>
      <c r="F7" s="1"/>
    </row>
    <row r="8" spans="1:6" x14ac:dyDescent="0.25">
      <c r="A8" s="1" t="s">
        <v>13</v>
      </c>
      <c r="B8" s="1"/>
      <c r="C8" s="1"/>
      <c r="D8" s="1"/>
      <c r="E8" s="1"/>
      <c r="F8" s="1">
        <f>(E7+E5)/(E4+E6)*100</f>
        <v>52.325581395348841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</vt:lpstr>
      <vt:lpstr>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2020-04-06T10:01:31Z</dcterms:modified>
</cp:coreProperties>
</file>