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 activeTab="1"/>
  </bookViews>
  <sheets>
    <sheet name="2015" sheetId="1" r:id="rId1"/>
    <sheet name="2018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B60" i="4" l="1"/>
  <c r="B59" i="4"/>
  <c r="D60" i="4"/>
  <c r="D59" i="4"/>
  <c r="I92" i="4" l="1"/>
  <c r="I91" i="4"/>
  <c r="I90" i="4"/>
  <c r="I89" i="4"/>
  <c r="H92" i="4"/>
  <c r="H91" i="4"/>
  <c r="H90" i="4"/>
  <c r="H89" i="4"/>
  <c r="G98" i="4"/>
  <c r="G97" i="4"/>
  <c r="G96" i="4"/>
  <c r="G95" i="4"/>
  <c r="E99" i="4"/>
  <c r="I99" i="4" s="1"/>
  <c r="E98" i="4"/>
  <c r="E97" i="4"/>
  <c r="E96" i="4"/>
  <c r="E95" i="4"/>
  <c r="D99" i="4"/>
  <c r="B99" i="4"/>
  <c r="B98" i="4"/>
  <c r="I98" i="4" s="1"/>
  <c r="B97" i="4"/>
  <c r="I97" i="4" s="1"/>
  <c r="B96" i="4"/>
  <c r="I96" i="4" s="1"/>
  <c r="B95" i="4"/>
  <c r="I95" i="4" s="1"/>
  <c r="G92" i="4"/>
  <c r="G91" i="4"/>
  <c r="G90" i="4"/>
  <c r="G89" i="4"/>
  <c r="G88" i="4"/>
  <c r="E92" i="4"/>
  <c r="E91" i="4"/>
  <c r="E90" i="4"/>
  <c r="E89" i="4"/>
  <c r="E87" i="4" s="1"/>
  <c r="E88" i="4"/>
  <c r="D92" i="4"/>
  <c r="D91" i="4"/>
  <c r="D90" i="4"/>
  <c r="D89" i="4"/>
  <c r="B92" i="4"/>
  <c r="B91" i="4"/>
  <c r="B90" i="4"/>
  <c r="B89" i="4"/>
  <c r="B88" i="4"/>
  <c r="I88" i="4" s="1"/>
  <c r="G87" i="4"/>
  <c r="B81" i="4"/>
  <c r="I81" i="4" s="1"/>
  <c r="B82" i="4"/>
  <c r="I82" i="4" s="1"/>
  <c r="B83" i="4"/>
  <c r="I83" i="4" s="1"/>
  <c r="B84" i="4"/>
  <c r="I84" i="4" s="1"/>
  <c r="E85" i="4"/>
  <c r="I85" i="4" s="1"/>
  <c r="G84" i="4"/>
  <c r="E84" i="4"/>
  <c r="G83" i="4"/>
  <c r="E83" i="4"/>
  <c r="G82" i="4"/>
  <c r="E82" i="4"/>
  <c r="D85" i="4"/>
  <c r="B85" i="4"/>
  <c r="G81" i="4"/>
  <c r="E81" i="4"/>
  <c r="E94" i="4" l="1"/>
  <c r="B94" i="4"/>
  <c r="B87" i="4"/>
  <c r="I87" i="4" s="1"/>
  <c r="I79" i="4"/>
  <c r="I78" i="4"/>
  <c r="I77" i="4"/>
  <c r="I76" i="4"/>
  <c r="I75" i="4"/>
  <c r="I73" i="4"/>
  <c r="I72" i="4"/>
  <c r="I71" i="4"/>
  <c r="I70" i="4"/>
  <c r="I69" i="4"/>
  <c r="I67" i="4"/>
  <c r="I66" i="4"/>
  <c r="I65" i="4"/>
  <c r="I64" i="4"/>
  <c r="I63" i="4"/>
  <c r="I62" i="4"/>
  <c r="G60" i="4"/>
  <c r="G59" i="4"/>
  <c r="G57" i="4"/>
  <c r="I61" i="4"/>
  <c r="I60" i="4"/>
  <c r="I59" i="4"/>
  <c r="I58" i="4"/>
  <c r="I57" i="4"/>
  <c r="I56" i="4"/>
  <c r="I55" i="4"/>
  <c r="I54" i="4"/>
  <c r="I52" i="4"/>
  <c r="I51" i="4"/>
  <c r="I50" i="4"/>
  <c r="I49" i="4"/>
  <c r="I48" i="4"/>
  <c r="I47" i="4"/>
  <c r="I46" i="4"/>
  <c r="I45" i="4"/>
  <c r="I44" i="4"/>
  <c r="I43" i="4"/>
  <c r="I42" i="4"/>
  <c r="I40" i="4"/>
  <c r="I39" i="4"/>
  <c r="I38" i="4"/>
  <c r="I37" i="4"/>
  <c r="I36" i="4"/>
  <c r="I34" i="4"/>
  <c r="I33" i="4"/>
  <c r="I32" i="4"/>
  <c r="I31" i="4"/>
  <c r="I30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I10" i="4"/>
  <c r="I9" i="4"/>
  <c r="I8" i="4"/>
  <c r="I7" i="4"/>
  <c r="I6" i="4"/>
  <c r="D57" i="4"/>
  <c r="B56" i="4"/>
  <c r="B58" i="4"/>
  <c r="D58" i="4"/>
  <c r="B38" i="4"/>
  <c r="D38" i="4" s="1"/>
  <c r="B26" i="4"/>
  <c r="B65" i="4"/>
  <c r="B62" i="4" s="1"/>
  <c r="B50" i="4"/>
  <c r="B47" i="4" s="1"/>
  <c r="B44" i="4"/>
  <c r="D44" i="4" s="1"/>
  <c r="B32" i="4"/>
  <c r="B27" i="4"/>
  <c r="E74" i="4"/>
  <c r="D74" i="4"/>
  <c r="B74" i="4"/>
  <c r="G79" i="4"/>
  <c r="G74" i="4" s="1"/>
  <c r="D79" i="4"/>
  <c r="G78" i="4"/>
  <c r="D78" i="4"/>
  <c r="G77" i="4"/>
  <c r="D77" i="4"/>
  <c r="G76" i="4"/>
  <c r="D76" i="4"/>
  <c r="G75" i="4"/>
  <c r="D75" i="4"/>
  <c r="E68" i="4"/>
  <c r="B68" i="4"/>
  <c r="G73" i="4"/>
  <c r="D73" i="4"/>
  <c r="G72" i="4"/>
  <c r="D72" i="4"/>
  <c r="G71" i="4"/>
  <c r="D71" i="4"/>
  <c r="G70" i="4"/>
  <c r="D70" i="4"/>
  <c r="G69" i="4"/>
  <c r="D69" i="4"/>
  <c r="E62" i="4"/>
  <c r="G67" i="4"/>
  <c r="G62" i="4" s="1"/>
  <c r="D67" i="4"/>
  <c r="G66" i="4"/>
  <c r="D66" i="4"/>
  <c r="G65" i="4"/>
  <c r="G64" i="4"/>
  <c r="D64" i="4"/>
  <c r="G63" i="4"/>
  <c r="D63" i="4"/>
  <c r="E53" i="4"/>
  <c r="B53" i="4"/>
  <c r="I53" i="4" s="1"/>
  <c r="G61" i="4"/>
  <c r="G53" i="4" s="1"/>
  <c r="D61" i="4"/>
  <c r="G58" i="4"/>
  <c r="G56" i="4"/>
  <c r="D56" i="4"/>
  <c r="G55" i="4"/>
  <c r="D55" i="4"/>
  <c r="G54" i="4"/>
  <c r="D54" i="4"/>
  <c r="E47" i="4"/>
  <c r="G52" i="4"/>
  <c r="G47" i="4" s="1"/>
  <c r="D52" i="4"/>
  <c r="G51" i="4"/>
  <c r="D51" i="4"/>
  <c r="G50" i="4"/>
  <c r="G49" i="4"/>
  <c r="D49" i="4"/>
  <c r="G48" i="4"/>
  <c r="D48" i="4"/>
  <c r="G46" i="4"/>
  <c r="G45" i="4"/>
  <c r="G44" i="4"/>
  <c r="G43" i="4"/>
  <c r="G42" i="4"/>
  <c r="G41" i="4" s="1"/>
  <c r="E41" i="4"/>
  <c r="B41" i="4"/>
  <c r="I41" i="4" s="1"/>
  <c r="D46" i="4"/>
  <c r="D45" i="4"/>
  <c r="D43" i="4"/>
  <c r="D42" i="4"/>
  <c r="B35" i="4"/>
  <c r="I35" i="4" s="1"/>
  <c r="G40" i="4"/>
  <c r="G39" i="4"/>
  <c r="G38" i="4"/>
  <c r="G37" i="4"/>
  <c r="G36" i="4"/>
  <c r="G35" i="4" s="1"/>
  <c r="E35" i="4"/>
  <c r="D40" i="4"/>
  <c r="D39" i="4"/>
  <c r="D37" i="4"/>
  <c r="D36" i="4"/>
  <c r="G34" i="4"/>
  <c r="G33" i="4"/>
  <c r="G32" i="4"/>
  <c r="G31" i="4"/>
  <c r="G30" i="4"/>
  <c r="G29" i="4"/>
  <c r="E29" i="4"/>
  <c r="D34" i="4"/>
  <c r="D33" i="4"/>
  <c r="D32" i="4"/>
  <c r="D31" i="4"/>
  <c r="D30" i="4"/>
  <c r="D29" i="4" s="1"/>
  <c r="B29" i="4"/>
  <c r="I29" i="4" s="1"/>
  <c r="G28" i="4"/>
  <c r="G27" i="4"/>
  <c r="G26" i="4"/>
  <c r="G25" i="4"/>
  <c r="G24" i="4"/>
  <c r="G23" i="4"/>
  <c r="E23" i="4"/>
  <c r="G22" i="4"/>
  <c r="G21" i="4"/>
  <c r="G20" i="4"/>
  <c r="G19" i="4"/>
  <c r="G18" i="4"/>
  <c r="G17" i="4"/>
  <c r="E17" i="4"/>
  <c r="G16" i="4"/>
  <c r="G15" i="4"/>
  <c r="G14" i="4"/>
  <c r="G13" i="4"/>
  <c r="G12" i="4"/>
  <c r="G9" i="4"/>
  <c r="F6" i="4"/>
  <c r="B23" i="4"/>
  <c r="I23" i="4" s="1"/>
  <c r="D27" i="4"/>
  <c r="D24" i="4"/>
  <c r="G11" i="4"/>
  <c r="E11" i="4"/>
  <c r="B17" i="4"/>
  <c r="B11" i="4"/>
  <c r="I11" i="4" s="1"/>
  <c r="D21" i="4"/>
  <c r="D16" i="4"/>
  <c r="D18" i="4"/>
  <c r="D12" i="4"/>
  <c r="D88" i="4" s="1"/>
  <c r="G10" i="4"/>
  <c r="G8" i="4"/>
  <c r="G7" i="4"/>
  <c r="D8" i="4"/>
  <c r="E6" i="4"/>
  <c r="B6" i="4"/>
  <c r="D87" i="4" l="1"/>
  <c r="H87" i="4" s="1"/>
  <c r="H88" i="4"/>
  <c r="D11" i="4"/>
  <c r="I74" i="4"/>
  <c r="D84" i="4"/>
  <c r="H84" i="4" s="1"/>
  <c r="D98" i="4"/>
  <c r="H98" i="4" s="1"/>
  <c r="D97" i="4"/>
  <c r="H97" i="4" s="1"/>
  <c r="D83" i="4"/>
  <c r="H83" i="4" s="1"/>
  <c r="D82" i="4"/>
  <c r="H82" i="4" s="1"/>
  <c r="D96" i="4"/>
  <c r="H96" i="4" s="1"/>
  <c r="D95" i="4"/>
  <c r="D81" i="4"/>
  <c r="H81" i="4" s="1"/>
  <c r="I68" i="4"/>
  <c r="D68" i="4"/>
  <c r="I94" i="4"/>
  <c r="I100" i="4" s="1"/>
  <c r="G68" i="4"/>
  <c r="G99" i="4"/>
  <c r="G85" i="4"/>
  <c r="H85" i="4" s="1"/>
  <c r="D53" i="4"/>
  <c r="D41" i="4"/>
  <c r="D65" i="4"/>
  <c r="D62" i="4" s="1"/>
  <c r="H62" i="4" s="1"/>
  <c r="D50" i="4"/>
  <c r="D47" i="4" s="1"/>
  <c r="H47" i="4" s="1"/>
  <c r="D35" i="4"/>
  <c r="H35" i="4" s="1"/>
  <c r="D7" i="4"/>
  <c r="D10" i="4"/>
  <c r="D9" i="4"/>
  <c r="D15" i="4"/>
  <c r="D14" i="4"/>
  <c r="D13" i="4"/>
  <c r="D22" i="4"/>
  <c r="D20" i="4"/>
  <c r="D17" i="4" s="1"/>
  <c r="D19" i="4"/>
  <c r="D28" i="4"/>
  <c r="D26" i="4"/>
  <c r="D23" i="4" s="1"/>
  <c r="D25" i="4"/>
  <c r="H74" i="4"/>
  <c r="H95" i="4" l="1"/>
  <c r="D94" i="4"/>
  <c r="D100" i="4" s="1"/>
  <c r="H99" i="4"/>
  <c r="G94" i="4"/>
  <c r="H23" i="4"/>
  <c r="H11" i="4"/>
  <c r="H68" i="4"/>
  <c r="H53" i="4"/>
  <c r="H41" i="4"/>
  <c r="H29" i="4"/>
  <c r="H17" i="4"/>
  <c r="D6" i="4"/>
  <c r="H94" i="4" l="1"/>
  <c r="H100" i="4" s="1"/>
  <c r="G100" i="4"/>
  <c r="F80" i="4"/>
  <c r="F48" i="1" l="1"/>
  <c r="F47" i="1"/>
  <c r="E48" i="1"/>
  <c r="E47" i="1"/>
  <c r="E46" i="1" s="1"/>
  <c r="G46" i="1" s="1"/>
  <c r="C48" i="1"/>
  <c r="C47" i="1"/>
  <c r="B48" i="1"/>
  <c r="B47" i="1"/>
  <c r="H47" i="1" s="1"/>
  <c r="E42" i="1"/>
  <c r="I48" i="1"/>
  <c r="H48" i="1"/>
  <c r="I47" i="1"/>
  <c r="F46" i="1"/>
  <c r="C46" i="1"/>
  <c r="I46" i="1" s="1"/>
  <c r="F43" i="1"/>
  <c r="I43" i="1" s="1"/>
  <c r="F42" i="1"/>
  <c r="E43" i="1"/>
  <c r="C43" i="1"/>
  <c r="C42" i="1"/>
  <c r="I42" i="1" s="1"/>
  <c r="B43" i="1"/>
  <c r="B42" i="1"/>
  <c r="H43" i="1"/>
  <c r="H42" i="1"/>
  <c r="E41" i="1"/>
  <c r="B41" i="1"/>
  <c r="H41" i="1" s="1"/>
  <c r="C41" i="1" l="1"/>
  <c r="F41" i="1"/>
  <c r="F49" i="1" s="1"/>
  <c r="B46" i="1"/>
  <c r="H46" i="1" s="1"/>
  <c r="H49" i="1" s="1"/>
  <c r="E49" i="1"/>
  <c r="B49" i="1"/>
  <c r="D46" i="1"/>
  <c r="J46" i="1" s="1"/>
  <c r="D41" i="1"/>
  <c r="I35" i="1"/>
  <c r="H35" i="1"/>
  <c r="I34" i="1"/>
  <c r="H34" i="1"/>
  <c r="F33" i="1"/>
  <c r="E33" i="1"/>
  <c r="G33" i="1" s="1"/>
  <c r="C33" i="1"/>
  <c r="I33" i="1" s="1"/>
  <c r="B33" i="1"/>
  <c r="H33" i="1" s="1"/>
  <c r="G41" i="1" l="1"/>
  <c r="J41" i="1" s="1"/>
  <c r="K46" i="1"/>
  <c r="I41" i="1"/>
  <c r="I49" i="1" s="1"/>
  <c r="C49" i="1"/>
  <c r="B80" i="4"/>
  <c r="G6" i="4"/>
  <c r="E80" i="4"/>
  <c r="I80" i="4" s="1"/>
  <c r="D33" i="1"/>
  <c r="J33" i="1" s="1"/>
  <c r="I32" i="1"/>
  <c r="H32" i="1"/>
  <c r="I31" i="1"/>
  <c r="H31" i="1"/>
  <c r="F30" i="1"/>
  <c r="E30" i="1"/>
  <c r="G30" i="1" s="1"/>
  <c r="C30" i="1"/>
  <c r="I30" i="1" s="1"/>
  <c r="B30" i="1"/>
  <c r="H30" i="1" s="1"/>
  <c r="I29" i="1"/>
  <c r="H29" i="1"/>
  <c r="I28" i="1"/>
  <c r="H28" i="1"/>
  <c r="F27" i="1"/>
  <c r="E27" i="1"/>
  <c r="G27" i="1" s="1"/>
  <c r="C27" i="1"/>
  <c r="I27" i="1" s="1"/>
  <c r="B27" i="1"/>
  <c r="H27" i="1" s="1"/>
  <c r="I26" i="1"/>
  <c r="H26" i="1"/>
  <c r="I25" i="1"/>
  <c r="H25" i="1"/>
  <c r="F24" i="1"/>
  <c r="E24" i="1"/>
  <c r="G24" i="1" s="1"/>
  <c r="C24" i="1"/>
  <c r="I24" i="1" s="1"/>
  <c r="B24" i="1"/>
  <c r="H24" i="1" s="1"/>
  <c r="I23" i="1"/>
  <c r="H23" i="1"/>
  <c r="I22" i="1"/>
  <c r="H22" i="1"/>
  <c r="F21" i="1"/>
  <c r="E21" i="1"/>
  <c r="G21" i="1" s="1"/>
  <c r="C21" i="1"/>
  <c r="I21" i="1" s="1"/>
  <c r="B21" i="1"/>
  <c r="H21" i="1" s="1"/>
  <c r="F18" i="1"/>
  <c r="E18" i="1"/>
  <c r="G18" i="1" s="1"/>
  <c r="C18" i="1"/>
  <c r="I18" i="1" s="1"/>
  <c r="B18" i="1"/>
  <c r="H18" i="1" s="1"/>
  <c r="I20" i="1"/>
  <c r="H20" i="1"/>
  <c r="I19" i="1"/>
  <c r="H19" i="1"/>
  <c r="I17" i="1"/>
  <c r="H17" i="1"/>
  <c r="I16" i="1"/>
  <c r="H16" i="1"/>
  <c r="F15" i="1"/>
  <c r="E15" i="1"/>
  <c r="G15" i="1" s="1"/>
  <c r="C15" i="1"/>
  <c r="I15" i="1" s="1"/>
  <c r="B15" i="1"/>
  <c r="H15" i="1" s="1"/>
  <c r="B12" i="1"/>
  <c r="C12" i="1"/>
  <c r="D12" i="1" s="1"/>
  <c r="E12" i="1"/>
  <c r="H12" i="1" s="1"/>
  <c r="F12" i="1"/>
  <c r="G12" i="1"/>
  <c r="I12" i="1"/>
  <c r="I14" i="1"/>
  <c r="H14" i="1"/>
  <c r="I13" i="1"/>
  <c r="H13" i="1"/>
  <c r="F9" i="1"/>
  <c r="E9" i="1"/>
  <c r="F38" i="1"/>
  <c r="F37" i="1"/>
  <c r="E38" i="1"/>
  <c r="E37" i="1"/>
  <c r="C38" i="1"/>
  <c r="C37" i="1"/>
  <c r="C36" i="1"/>
  <c r="B38" i="1"/>
  <c r="B37" i="1"/>
  <c r="G9" i="1"/>
  <c r="C9" i="1"/>
  <c r="B9" i="1"/>
  <c r="D9" i="1" s="1"/>
  <c r="I11" i="1"/>
  <c r="H11" i="1"/>
  <c r="I10" i="1"/>
  <c r="H10" i="1"/>
  <c r="I9" i="1"/>
  <c r="H9" i="1"/>
  <c r="I8" i="1"/>
  <c r="I38" i="1" s="1"/>
  <c r="I7" i="1"/>
  <c r="I37" i="1" s="1"/>
  <c r="H8" i="1"/>
  <c r="H7" i="1"/>
  <c r="H37" i="1" s="1"/>
  <c r="F6" i="1"/>
  <c r="I6" i="1" s="1"/>
  <c r="E6" i="1"/>
  <c r="G6" i="1" s="1"/>
  <c r="G36" i="1" s="1"/>
  <c r="E7" i="2"/>
  <c r="F8" i="2" s="1"/>
  <c r="E6" i="2"/>
  <c r="E5" i="2"/>
  <c r="E4" i="2"/>
  <c r="K33" i="1"/>
  <c r="B36" i="1" l="1"/>
  <c r="F36" i="1"/>
  <c r="K41" i="1"/>
  <c r="G80" i="4"/>
  <c r="H6" i="4"/>
  <c r="H38" i="1"/>
  <c r="E36" i="1"/>
  <c r="D30" i="1"/>
  <c r="J30" i="1" s="1"/>
  <c r="D27" i="1"/>
  <c r="J27" i="1" s="1"/>
  <c r="D24" i="1"/>
  <c r="J24" i="1" s="1"/>
  <c r="K24" i="1" s="1"/>
  <c r="D21" i="1"/>
  <c r="J21" i="1" s="1"/>
  <c r="K21" i="1" s="1"/>
  <c r="D18" i="1"/>
  <c r="J18" i="1" s="1"/>
  <c r="K18" i="1" s="1"/>
  <c r="D15" i="1"/>
  <c r="J15" i="1" s="1"/>
  <c r="K15" i="1" s="1"/>
  <c r="J12" i="1"/>
  <c r="K12" i="1" s="1"/>
  <c r="I36" i="1"/>
  <c r="J6" i="1"/>
  <c r="J9" i="1"/>
  <c r="K9" i="1" s="1"/>
  <c r="H6" i="1"/>
  <c r="H36" i="1" s="1"/>
  <c r="D36" i="1" l="1"/>
  <c r="J36" i="1" s="1"/>
  <c r="K30" i="1"/>
  <c r="K27" i="1"/>
  <c r="K6" i="1"/>
  <c r="D80" i="4"/>
  <c r="K36" i="1" l="1"/>
  <c r="H80" i="4" l="1"/>
</calcChain>
</file>

<file path=xl/sharedStrings.xml><?xml version="1.0" encoding="utf-8"?>
<sst xmlns="http://schemas.openxmlformats.org/spreadsheetml/2006/main" count="170" uniqueCount="38">
  <si>
    <t>Владимирэнергосбыт</t>
  </si>
  <si>
    <t>ВКС</t>
  </si>
  <si>
    <t>пост.в сеть</t>
  </si>
  <si>
    <t>отпуск из сети</t>
  </si>
  <si>
    <t>потери</t>
  </si>
  <si>
    <t>%</t>
  </si>
  <si>
    <t>потерь</t>
  </si>
  <si>
    <t>точки</t>
  </si>
  <si>
    <t>ПУ</t>
  </si>
  <si>
    <t>вход</t>
  </si>
  <si>
    <t>выход</t>
  </si>
  <si>
    <t>итого</t>
  </si>
  <si>
    <t>сбыт</t>
  </si>
  <si>
    <t>доля объема</t>
  </si>
  <si>
    <t>НН</t>
  </si>
  <si>
    <t>СН2</t>
  </si>
  <si>
    <t>ИТОГО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</si>
  <si>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</si>
  <si>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</si>
  <si>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</si>
  <si>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</si>
  <si>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</si>
  <si>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</si>
  <si>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</si>
  <si>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</si>
  <si>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</si>
  <si>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</si>
  <si>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полугодие</t>
  </si>
  <si>
    <t>2 полугодие</t>
  </si>
  <si>
    <t>январь</t>
  </si>
  <si>
    <t>февраль</t>
  </si>
  <si>
    <t>цена</t>
  </si>
  <si>
    <t>сумма</t>
  </si>
  <si>
    <t>СН1</t>
  </si>
  <si>
    <t>итого на компенсацию потерь, руб.</t>
  </si>
  <si>
    <t>ПАО "МРСК центра и Приволжья" отделение сбыта, ООО "ЭСВ"</t>
  </si>
  <si>
    <t>СН2корр</t>
  </si>
  <si>
    <t>итого потери,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</si>
</sst>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5" xfId="0" applyFont="1" applyFill="1" applyBorder="1"/>
    <xf numFmtId="0" fontId="2" fillId="0" borderId="7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2" xfId="0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2" xfId="0" applyFont="1" applyBorder="1" applyAlignment="1">
      <alignment horizontal="center" vertical="center"/>
    </xf>
    <xf numFmtId="2" fontId="0" fillId="0" borderId="0" xfId="0" applyNumberFormat="1"/>
    <xf numFmtId="0" fontId="1" fillId="0" borderId="17" xfId="0" applyFont="1" applyBorder="1"/>
    <xf numFmtId="2" fontId="1" fillId="0" borderId="17" xfId="0" applyNumberFormat="1" applyFont="1" applyBorder="1"/>
    <xf numFmtId="0" fontId="1" fillId="0" borderId="6" xfId="0" applyFont="1" applyBorder="1"/>
    <xf numFmtId="0" fontId="1" fillId="0" borderId="8" xfId="0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19" xfId="0" applyNumberFormat="1" applyFont="1" applyBorder="1"/>
    <xf numFmtId="0" fontId="1" fillId="0" borderId="16" xfId="0" applyFont="1" applyBorder="1"/>
    <xf numFmtId="0" fontId="1" fillId="0" borderId="18" xfId="0" applyFont="1" applyBorder="1"/>
    <xf numFmtId="2" fontId="1" fillId="0" borderId="20" xfId="0" applyNumberFormat="1" applyFont="1" applyBorder="1"/>
    <xf numFmtId="2" fontId="1" fillId="0" borderId="21" xfId="0" applyNumberFormat="1" applyFont="1" applyBorder="1" applyAlignment="1">
      <alignment horizontal="right"/>
    </xf>
    <xf numFmtId="2" fontId="1" fillId="0" borderId="21" xfId="0" applyNumberFormat="1" applyFont="1" applyBorder="1"/>
    <xf numFmtId="2" fontId="1" fillId="0" borderId="2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9"/>
  <sheetViews>
    <sheetView topLeftCell="A19" workbookViewId="0">
      <selection activeCell="E51" sqref="E51"/>
    </sheetView>
  </sheetViews>
  <sheetFormatPr defaultRowHeight="15" x14ac:dyDescent="0.25"/>
  <cols>
    <col min="1" max="1" width="8.140625" customWidth="1"/>
    <col min="2" max="2" width="9.140625" customWidth="1"/>
    <col min="3" max="3" width="8" customWidth="1"/>
    <col min="4" max="4" width="7.42578125" customWidth="1"/>
    <col min="5" max="6" width="8.140625" customWidth="1"/>
    <col min="7" max="7" width="7.28515625" customWidth="1"/>
    <col min="8" max="8" width="9" customWidth="1"/>
    <col min="9" max="9" width="8.85546875" customWidth="1"/>
    <col min="10" max="10" width="7.28515625" customWidth="1"/>
  </cols>
  <sheetData>
    <row r="4" spans="1:11" x14ac:dyDescent="0.25">
      <c r="A4" s="2"/>
      <c r="B4" s="49" t="s">
        <v>0</v>
      </c>
      <c r="C4" s="50"/>
      <c r="D4" s="51"/>
      <c r="E4" s="49" t="s">
        <v>1</v>
      </c>
      <c r="F4" s="50"/>
      <c r="G4" s="50"/>
      <c r="H4" s="49" t="s">
        <v>16</v>
      </c>
      <c r="I4" s="50"/>
      <c r="J4" s="51"/>
      <c r="K4" s="2" t="s">
        <v>5</v>
      </c>
    </row>
    <row r="5" spans="1:11" x14ac:dyDescent="0.25">
      <c r="A5" s="2"/>
      <c r="B5" s="3" t="s">
        <v>2</v>
      </c>
      <c r="C5" s="3" t="s">
        <v>3</v>
      </c>
      <c r="D5" s="3" t="s">
        <v>4</v>
      </c>
      <c r="E5" s="3" t="s">
        <v>2</v>
      </c>
      <c r="F5" s="3" t="s">
        <v>3</v>
      </c>
      <c r="G5" s="4" t="s">
        <v>4</v>
      </c>
      <c r="H5" s="3" t="s">
        <v>2</v>
      </c>
      <c r="I5" s="3" t="s">
        <v>3</v>
      </c>
      <c r="J5" s="4" t="s">
        <v>4</v>
      </c>
      <c r="K5" s="5" t="s">
        <v>6</v>
      </c>
    </row>
    <row r="6" spans="1:11" x14ac:dyDescent="0.25">
      <c r="A6" s="10" t="s">
        <v>17</v>
      </c>
      <c r="B6" s="3">
        <v>0</v>
      </c>
      <c r="C6" s="3">
        <v>0</v>
      </c>
      <c r="D6" s="3"/>
      <c r="E6" s="6">
        <f>SUM(E7:E8)</f>
        <v>558981</v>
      </c>
      <c r="F6" s="6">
        <f>SUM(F7:F8)</f>
        <v>530998</v>
      </c>
      <c r="G6" s="7">
        <f>E6-F6</f>
        <v>27983</v>
      </c>
      <c r="H6" s="7">
        <f>SUM(B6,E6)</f>
        <v>558981</v>
      </c>
      <c r="I6" s="7">
        <f>SUM(C6,F6)</f>
        <v>530998</v>
      </c>
      <c r="J6" s="7">
        <f t="shared" ref="J6" si="0">SUM(D6,G6)</f>
        <v>27983</v>
      </c>
      <c r="K6" s="2">
        <f>J6/H6*100</f>
        <v>5.0060735516949588</v>
      </c>
    </row>
    <row r="7" spans="1:11" x14ac:dyDescent="0.25">
      <c r="A7" s="2" t="s">
        <v>14</v>
      </c>
      <c r="B7" s="3"/>
      <c r="C7" s="3"/>
      <c r="D7" s="7"/>
      <c r="E7" s="6"/>
      <c r="F7" s="6">
        <v>530998</v>
      </c>
      <c r="G7" s="7"/>
      <c r="H7" s="7">
        <f t="shared" ref="H7:H8" si="1">SUM(B7,E7)</f>
        <v>0</v>
      </c>
      <c r="I7" s="7">
        <f t="shared" ref="I7:I8" si="2">SUM(C7,F7)</f>
        <v>530998</v>
      </c>
      <c r="J7" s="7"/>
      <c r="K7" s="2"/>
    </row>
    <row r="8" spans="1:11" x14ac:dyDescent="0.25">
      <c r="A8" s="2" t="s">
        <v>15</v>
      </c>
      <c r="B8" s="3"/>
      <c r="C8" s="3"/>
      <c r="D8" s="7"/>
      <c r="E8" s="6">
        <v>558981</v>
      </c>
      <c r="F8" s="6"/>
      <c r="G8" s="7"/>
      <c r="H8" s="7">
        <f t="shared" si="1"/>
        <v>558981</v>
      </c>
      <c r="I8" s="7">
        <f t="shared" si="2"/>
        <v>0</v>
      </c>
      <c r="J8" s="7"/>
      <c r="K8" s="2"/>
    </row>
    <row r="9" spans="1:11" x14ac:dyDescent="0.25">
      <c r="A9" s="10" t="s">
        <v>18</v>
      </c>
      <c r="B9" s="6">
        <f>SUM(B10:B11)</f>
        <v>29520</v>
      </c>
      <c r="C9" s="6">
        <f>SUM(C10:C11)</f>
        <v>28838</v>
      </c>
      <c r="D9" s="7">
        <f>B9-C9</f>
        <v>682</v>
      </c>
      <c r="E9" s="6">
        <f>SUM(E10:E11)</f>
        <v>581049</v>
      </c>
      <c r="F9" s="6">
        <f>SUM(F10:F11)</f>
        <v>551917</v>
      </c>
      <c r="G9" s="7">
        <f>E9-F9</f>
        <v>29132</v>
      </c>
      <c r="H9" s="7">
        <f>SUM(B9,E9)</f>
        <v>610569</v>
      </c>
      <c r="I9" s="7">
        <f>SUM(C9,F9)</f>
        <v>580755</v>
      </c>
      <c r="J9" s="7">
        <f t="shared" ref="J9" si="3">SUM(D9,G9)</f>
        <v>29814</v>
      </c>
      <c r="K9" s="2">
        <f>J9/H9*100</f>
        <v>4.8829861981201139</v>
      </c>
    </row>
    <row r="10" spans="1:11" x14ac:dyDescent="0.25">
      <c r="A10" s="2" t="s">
        <v>14</v>
      </c>
      <c r="B10" s="2"/>
      <c r="C10" s="2">
        <v>28838</v>
      </c>
      <c r="D10" s="2"/>
      <c r="E10" s="2"/>
      <c r="F10" s="2">
        <v>551917</v>
      </c>
      <c r="G10" s="7"/>
      <c r="H10" s="7">
        <f t="shared" ref="H10:H11" si="4">SUM(B10,E10)</f>
        <v>0</v>
      </c>
      <c r="I10" s="7">
        <f t="shared" ref="I10:I11" si="5">SUM(C10,F10)</f>
        <v>580755</v>
      </c>
      <c r="J10" s="7"/>
      <c r="K10" s="2"/>
    </row>
    <row r="11" spans="1:11" x14ac:dyDescent="0.25">
      <c r="A11" s="2" t="s">
        <v>15</v>
      </c>
      <c r="B11" s="2">
        <v>29520</v>
      </c>
      <c r="C11" s="2"/>
      <c r="D11" s="2"/>
      <c r="E11" s="2">
        <v>581049</v>
      </c>
      <c r="F11" s="2"/>
      <c r="G11" s="7"/>
      <c r="H11" s="7">
        <f t="shared" si="4"/>
        <v>610569</v>
      </c>
      <c r="I11" s="7">
        <f t="shared" si="5"/>
        <v>0</v>
      </c>
      <c r="J11" s="7"/>
      <c r="K11" s="2"/>
    </row>
    <row r="12" spans="1:11" x14ac:dyDescent="0.25">
      <c r="A12" s="10" t="s">
        <v>19</v>
      </c>
      <c r="B12" s="6">
        <f>SUM(B13:B14)</f>
        <v>23373</v>
      </c>
      <c r="C12" s="6">
        <f>SUM(C13:C14)</f>
        <v>22848</v>
      </c>
      <c r="D12" s="7">
        <f>B12-C12</f>
        <v>525</v>
      </c>
      <c r="E12" s="6">
        <f>SUM(E13:E14)</f>
        <v>499973</v>
      </c>
      <c r="F12" s="6">
        <f>SUM(F13:F14)</f>
        <v>474169</v>
      </c>
      <c r="G12" s="7">
        <f>E12-F12</f>
        <v>25804</v>
      </c>
      <c r="H12" s="7">
        <f>SUM(B12,E12)</f>
        <v>523346</v>
      </c>
      <c r="I12" s="7">
        <f>SUM(C12,F12)</f>
        <v>497017</v>
      </c>
      <c r="J12" s="7">
        <f t="shared" ref="J12" si="6">SUM(D12,G12)</f>
        <v>26329</v>
      </c>
      <c r="K12" s="2">
        <f>J12/H12*100</f>
        <v>5.0308973413382345</v>
      </c>
    </row>
    <row r="13" spans="1:11" x14ac:dyDescent="0.25">
      <c r="A13" s="2" t="s">
        <v>14</v>
      </c>
      <c r="B13" s="2"/>
      <c r="C13" s="2">
        <v>22848</v>
      </c>
      <c r="D13" s="2"/>
      <c r="E13" s="2"/>
      <c r="F13" s="2">
        <v>474169</v>
      </c>
      <c r="G13" s="8"/>
      <c r="H13" s="7">
        <f t="shared" ref="H13:H14" si="7">SUM(B13,E13)</f>
        <v>0</v>
      </c>
      <c r="I13" s="7">
        <f t="shared" ref="I13:I14" si="8">SUM(C13,F13)</f>
        <v>497017</v>
      </c>
      <c r="J13" s="8"/>
      <c r="K13" s="2"/>
    </row>
    <row r="14" spans="1:11" x14ac:dyDescent="0.25">
      <c r="A14" s="2" t="s">
        <v>15</v>
      </c>
      <c r="B14" s="2">
        <v>23373</v>
      </c>
      <c r="C14" s="2"/>
      <c r="D14" s="2"/>
      <c r="E14" s="2">
        <v>499973</v>
      </c>
      <c r="F14" s="2"/>
      <c r="G14" s="8"/>
      <c r="H14" s="7">
        <f t="shared" si="7"/>
        <v>523346</v>
      </c>
      <c r="I14" s="7">
        <f t="shared" si="8"/>
        <v>0</v>
      </c>
      <c r="J14" s="8"/>
      <c r="K14" s="2"/>
    </row>
    <row r="15" spans="1:11" x14ac:dyDescent="0.25">
      <c r="A15" s="10" t="s">
        <v>20</v>
      </c>
      <c r="B15" s="6">
        <f>SUM(B16:B17)</f>
        <v>18548</v>
      </c>
      <c r="C15" s="6">
        <f>SUM(C16:C17)</f>
        <v>17997</v>
      </c>
      <c r="D15" s="7">
        <f>B15-C15</f>
        <v>551</v>
      </c>
      <c r="E15" s="6">
        <f>SUM(E16:E17)</f>
        <v>413461</v>
      </c>
      <c r="F15" s="6">
        <f>SUM(F16:F17)</f>
        <v>392452</v>
      </c>
      <c r="G15" s="7">
        <f>E15-F15</f>
        <v>21009</v>
      </c>
      <c r="H15" s="7">
        <f>SUM(B15,E15)</f>
        <v>432009</v>
      </c>
      <c r="I15" s="7">
        <f>SUM(C15,F15)</f>
        <v>410449</v>
      </c>
      <c r="J15" s="7">
        <f t="shared" ref="J15" si="9">SUM(D15,G15)</f>
        <v>21560</v>
      </c>
      <c r="K15" s="2">
        <f>J15/H15*100</f>
        <v>4.9906367691413838</v>
      </c>
    </row>
    <row r="16" spans="1:11" x14ac:dyDescent="0.25">
      <c r="A16" s="2" t="s">
        <v>14</v>
      </c>
      <c r="B16" s="2"/>
      <c r="C16" s="2">
        <v>17997</v>
      </c>
      <c r="D16" s="2"/>
      <c r="E16" s="2"/>
      <c r="F16" s="2">
        <v>392452</v>
      </c>
      <c r="G16" s="8"/>
      <c r="H16" s="7">
        <f t="shared" ref="H16:H17" si="10">SUM(B16,E16)</f>
        <v>0</v>
      </c>
      <c r="I16" s="7">
        <f t="shared" ref="I16:I17" si="11">SUM(C16,F16)</f>
        <v>410449</v>
      </c>
      <c r="J16" s="8"/>
      <c r="K16" s="2"/>
    </row>
    <row r="17" spans="1:11" x14ac:dyDescent="0.25">
      <c r="A17" s="2" t="s">
        <v>15</v>
      </c>
      <c r="B17" s="2">
        <v>18548</v>
      </c>
      <c r="C17" s="2"/>
      <c r="D17" s="2"/>
      <c r="E17" s="2">
        <v>413461</v>
      </c>
      <c r="F17" s="2"/>
      <c r="G17" s="8"/>
      <c r="H17" s="7">
        <f t="shared" si="10"/>
        <v>432009</v>
      </c>
      <c r="I17" s="7">
        <f t="shared" si="11"/>
        <v>0</v>
      </c>
      <c r="J17" s="8"/>
      <c r="K17" s="2"/>
    </row>
    <row r="18" spans="1:11" x14ac:dyDescent="0.25">
      <c r="A18" s="10" t="s">
        <v>21</v>
      </c>
      <c r="B18" s="6">
        <f>SUM(B19:B20)</f>
        <v>17381</v>
      </c>
      <c r="C18" s="6">
        <f>SUM(C19:C20)</f>
        <v>16477</v>
      </c>
      <c r="D18" s="7">
        <f>B18-C18</f>
        <v>904</v>
      </c>
      <c r="E18" s="6">
        <f>SUM(E19:E20)</f>
        <v>301121</v>
      </c>
      <c r="F18" s="6">
        <f>SUM(F19:F20)</f>
        <v>286119</v>
      </c>
      <c r="G18" s="7">
        <f>E18-F18</f>
        <v>15002</v>
      </c>
      <c r="H18" s="7">
        <f>SUM(B18,E18)</f>
        <v>318502</v>
      </c>
      <c r="I18" s="7">
        <f>SUM(C18,F18)</f>
        <v>302596</v>
      </c>
      <c r="J18" s="7">
        <f t="shared" ref="J18" si="12">SUM(D18,G18)</f>
        <v>15906</v>
      </c>
      <c r="K18" s="2">
        <f>J18/H18*100</f>
        <v>4.9940031773740827</v>
      </c>
    </row>
    <row r="19" spans="1:11" x14ac:dyDescent="0.25">
      <c r="A19" s="2" t="s">
        <v>14</v>
      </c>
      <c r="B19" s="2"/>
      <c r="C19" s="2">
        <v>16477</v>
      </c>
      <c r="D19" s="2"/>
      <c r="E19" s="2"/>
      <c r="F19" s="2">
        <v>286119</v>
      </c>
      <c r="G19" s="8"/>
      <c r="H19" s="7">
        <f t="shared" ref="H19:H20" si="13">SUM(B19,E19)</f>
        <v>0</v>
      </c>
      <c r="I19" s="7">
        <f t="shared" ref="I19:I20" si="14">SUM(C19,F19)</f>
        <v>302596</v>
      </c>
      <c r="J19" s="8"/>
      <c r="K19" s="2"/>
    </row>
    <row r="20" spans="1:11" x14ac:dyDescent="0.25">
      <c r="A20" s="2" t="s">
        <v>15</v>
      </c>
      <c r="B20" s="2">
        <v>17381</v>
      </c>
      <c r="C20" s="2"/>
      <c r="D20" s="2"/>
      <c r="E20" s="2">
        <v>301121</v>
      </c>
      <c r="F20" s="2"/>
      <c r="G20" s="8"/>
      <c r="H20" s="7">
        <f t="shared" si="13"/>
        <v>318502</v>
      </c>
      <c r="I20" s="7">
        <f t="shared" si="14"/>
        <v>0</v>
      </c>
      <c r="J20" s="8"/>
      <c r="K20" s="2"/>
    </row>
    <row r="21" spans="1:11" x14ac:dyDescent="0.25">
      <c r="A21" s="10" t="s">
        <v>22</v>
      </c>
      <c r="B21" s="6">
        <f>SUM(B22:B23)</f>
        <v>17039</v>
      </c>
      <c r="C21" s="6">
        <f>SUM(C22:C23)</f>
        <v>16928</v>
      </c>
      <c r="D21" s="7">
        <f>B21-C21</f>
        <v>111</v>
      </c>
      <c r="E21" s="6">
        <f>SUM(E22:E23)</f>
        <v>328936</v>
      </c>
      <c r="F21" s="6">
        <f>SUM(F22:F23)</f>
        <v>312858</v>
      </c>
      <c r="G21" s="7">
        <f>E21-F21</f>
        <v>16078</v>
      </c>
      <c r="H21" s="7">
        <f>SUM(B21,E21)</f>
        <v>345975</v>
      </c>
      <c r="I21" s="7">
        <f>SUM(C21,F21)</f>
        <v>329786</v>
      </c>
      <c r="J21" s="7">
        <f t="shared" ref="J21" si="15">SUM(D21,G21)</f>
        <v>16189</v>
      </c>
      <c r="K21" s="2">
        <f>J21/H21*100</f>
        <v>4.6792398294674475</v>
      </c>
    </row>
    <row r="22" spans="1:11" x14ac:dyDescent="0.25">
      <c r="A22" s="2" t="s">
        <v>14</v>
      </c>
      <c r="B22" s="2"/>
      <c r="C22" s="2">
        <v>16928</v>
      </c>
      <c r="D22" s="2"/>
      <c r="E22" s="2"/>
      <c r="F22" s="2">
        <v>312858</v>
      </c>
      <c r="G22" s="8"/>
      <c r="H22" s="7">
        <f t="shared" ref="H22:H23" si="16">SUM(B22,E22)</f>
        <v>0</v>
      </c>
      <c r="I22" s="7">
        <f t="shared" ref="I22:I23" si="17">SUM(C22,F22)</f>
        <v>329786</v>
      </c>
      <c r="J22" s="8"/>
      <c r="K22" s="2"/>
    </row>
    <row r="23" spans="1:11" x14ac:dyDescent="0.25">
      <c r="A23" s="2" t="s">
        <v>15</v>
      </c>
      <c r="B23" s="2">
        <v>17039</v>
      </c>
      <c r="C23" s="2"/>
      <c r="D23" s="2"/>
      <c r="E23" s="2">
        <v>328936</v>
      </c>
      <c r="F23" s="2"/>
      <c r="G23" s="8"/>
      <c r="H23" s="7">
        <f t="shared" si="16"/>
        <v>345975</v>
      </c>
      <c r="I23" s="7">
        <f t="shared" si="17"/>
        <v>0</v>
      </c>
      <c r="J23" s="8"/>
      <c r="K23" s="2"/>
    </row>
    <row r="24" spans="1:11" x14ac:dyDescent="0.25">
      <c r="A24" s="10" t="s">
        <v>23</v>
      </c>
      <c r="B24" s="6">
        <f>SUM(B25:B26)</f>
        <v>141990</v>
      </c>
      <c r="C24" s="6">
        <f>SUM(C25:C26)</f>
        <v>138235</v>
      </c>
      <c r="D24" s="7">
        <f>B24-C24</f>
        <v>3755</v>
      </c>
      <c r="E24" s="6">
        <f>SUM(E25:E26)</f>
        <v>539805</v>
      </c>
      <c r="F24" s="6">
        <f>SUM(F25:F26)</f>
        <v>512143</v>
      </c>
      <c r="G24" s="7">
        <f>E24-F24</f>
        <v>27662</v>
      </c>
      <c r="H24" s="7">
        <f>SUM(B24,E24)</f>
        <v>681795</v>
      </c>
      <c r="I24" s="7">
        <f>SUM(C24,F24)</f>
        <v>650378</v>
      </c>
      <c r="J24" s="7">
        <f t="shared" ref="J24" si="18">SUM(D24,G24)</f>
        <v>31417</v>
      </c>
      <c r="K24" s="2">
        <f>J24/H24*100</f>
        <v>4.607983338100162</v>
      </c>
    </row>
    <row r="25" spans="1:11" x14ac:dyDescent="0.25">
      <c r="A25" s="2" t="s">
        <v>14</v>
      </c>
      <c r="B25" s="2"/>
      <c r="C25" s="2">
        <v>24527</v>
      </c>
      <c r="D25" s="2"/>
      <c r="E25" s="2"/>
      <c r="F25" s="2">
        <v>512143</v>
      </c>
      <c r="G25" s="8"/>
      <c r="H25" s="7">
        <f t="shared" ref="H25:H26" si="19">SUM(B25,E25)</f>
        <v>0</v>
      </c>
      <c r="I25" s="7">
        <f t="shared" ref="I25:I26" si="20">SUM(C25,F25)</f>
        <v>536670</v>
      </c>
      <c r="J25" s="8"/>
      <c r="K25" s="2"/>
    </row>
    <row r="26" spans="1:11" x14ac:dyDescent="0.25">
      <c r="A26" s="2" t="s">
        <v>15</v>
      </c>
      <c r="B26" s="2">
        <v>141990</v>
      </c>
      <c r="C26" s="2">
        <v>113708</v>
      </c>
      <c r="D26" s="2"/>
      <c r="E26" s="2">
        <v>539805</v>
      </c>
      <c r="F26" s="2"/>
      <c r="G26" s="8"/>
      <c r="H26" s="7">
        <f t="shared" si="19"/>
        <v>681795</v>
      </c>
      <c r="I26" s="7">
        <f t="shared" si="20"/>
        <v>113708</v>
      </c>
      <c r="J26" s="8"/>
      <c r="K26" s="2"/>
    </row>
    <row r="27" spans="1:11" x14ac:dyDescent="0.25">
      <c r="A27" s="10" t="s">
        <v>24</v>
      </c>
      <c r="B27" s="6">
        <f>SUM(B28:B29)</f>
        <v>351366</v>
      </c>
      <c r="C27" s="6">
        <f>SUM(C28:C29)</f>
        <v>335704</v>
      </c>
      <c r="D27" s="7">
        <f>B27-C27</f>
        <v>15662</v>
      </c>
      <c r="E27" s="6">
        <f>SUM(E28:E29)</f>
        <v>599364</v>
      </c>
      <c r="F27" s="6">
        <f>SUM(F28:F29)</f>
        <v>569014</v>
      </c>
      <c r="G27" s="7">
        <f>E27-F27</f>
        <v>30350</v>
      </c>
      <c r="H27" s="7">
        <f>SUM(B27,E27)</f>
        <v>950730</v>
      </c>
      <c r="I27" s="7">
        <f>SUM(C27,F27)</f>
        <v>904718</v>
      </c>
      <c r="J27" s="7">
        <f t="shared" ref="J27" si="21">SUM(D27,G27)</f>
        <v>46012</v>
      </c>
      <c r="K27" s="2">
        <f t="shared" ref="K27" si="22">(G27+D27)/(E27+B27)*100</f>
        <v>4.8396495324645272</v>
      </c>
    </row>
    <row r="28" spans="1:11" x14ac:dyDescent="0.25">
      <c r="A28" s="2" t="s">
        <v>14</v>
      </c>
      <c r="B28" s="2"/>
      <c r="C28" s="2">
        <v>22284</v>
      </c>
      <c r="D28" s="2"/>
      <c r="E28" s="2"/>
      <c r="F28" s="2">
        <v>569014</v>
      </c>
      <c r="G28" s="8"/>
      <c r="H28" s="7">
        <f t="shared" ref="H28:H29" si="23">SUM(B28,E28)</f>
        <v>0</v>
      </c>
      <c r="I28" s="7">
        <f t="shared" ref="I28:I29" si="24">SUM(C28,F28)</f>
        <v>591298</v>
      </c>
      <c r="J28" s="8"/>
      <c r="K28" s="2"/>
    </row>
    <row r="29" spans="1:11" x14ac:dyDescent="0.25">
      <c r="A29" s="2" t="s">
        <v>15</v>
      </c>
      <c r="B29" s="2">
        <v>351366</v>
      </c>
      <c r="C29" s="2">
        <v>313420</v>
      </c>
      <c r="D29" s="2"/>
      <c r="E29" s="2">
        <v>599364</v>
      </c>
      <c r="F29" s="2"/>
      <c r="G29" s="8"/>
      <c r="H29" s="7">
        <f t="shared" si="23"/>
        <v>950730</v>
      </c>
      <c r="I29" s="7">
        <f t="shared" si="24"/>
        <v>313420</v>
      </c>
      <c r="J29" s="8"/>
      <c r="K29" s="2"/>
    </row>
    <row r="30" spans="1:11" x14ac:dyDescent="0.25">
      <c r="A30" s="10" t="s">
        <v>25</v>
      </c>
      <c r="B30" s="6">
        <f>SUM(B31:B32)</f>
        <v>352191</v>
      </c>
      <c r="C30" s="6">
        <f>SUM(C31:C32)</f>
        <v>347928</v>
      </c>
      <c r="D30" s="7">
        <f>B30-C30</f>
        <v>4263</v>
      </c>
      <c r="E30" s="6">
        <f>SUM(E31:E32)</f>
        <v>670049</v>
      </c>
      <c r="F30" s="6">
        <f>SUM(F31:F32)</f>
        <v>635725</v>
      </c>
      <c r="G30" s="7">
        <f>E30-F30</f>
        <v>34324</v>
      </c>
      <c r="H30" s="7">
        <f>SUM(B30,E30)</f>
        <v>1022240</v>
      </c>
      <c r="I30" s="7">
        <f>SUM(C30,F30)</f>
        <v>983653</v>
      </c>
      <c r="J30" s="7">
        <f t="shared" ref="J30" si="25">SUM(D30,G30)</f>
        <v>38587</v>
      </c>
      <c r="K30" s="2">
        <f t="shared" ref="K30:K33" si="26">(G30+D30)/(E30+B30)*100</f>
        <v>3.7747495695727031</v>
      </c>
    </row>
    <row r="31" spans="1:11" x14ac:dyDescent="0.25">
      <c r="A31" s="2" t="s">
        <v>14</v>
      </c>
      <c r="B31" s="2"/>
      <c r="C31" s="2">
        <v>33824</v>
      </c>
      <c r="D31" s="2"/>
      <c r="E31" s="2"/>
      <c r="F31" s="2">
        <v>635725</v>
      </c>
      <c r="G31" s="8"/>
      <c r="H31" s="7">
        <f t="shared" ref="H31:H32" si="27">SUM(B31,E31)</f>
        <v>0</v>
      </c>
      <c r="I31" s="7">
        <f t="shared" ref="I31:I32" si="28">SUM(C31,F31)</f>
        <v>669549</v>
      </c>
      <c r="J31" s="8"/>
      <c r="K31" s="2"/>
    </row>
    <row r="32" spans="1:11" x14ac:dyDescent="0.25">
      <c r="A32" s="2" t="s">
        <v>15</v>
      </c>
      <c r="B32" s="2">
        <v>352191</v>
      </c>
      <c r="C32" s="2">
        <v>314104</v>
      </c>
      <c r="D32" s="2"/>
      <c r="E32" s="2">
        <v>670049</v>
      </c>
      <c r="F32" s="2"/>
      <c r="G32" s="8"/>
      <c r="H32" s="7">
        <f t="shared" si="27"/>
        <v>1022240</v>
      </c>
      <c r="I32" s="7">
        <f t="shared" si="28"/>
        <v>314104</v>
      </c>
      <c r="J32" s="8"/>
      <c r="K32" s="2"/>
    </row>
    <row r="33" spans="1:11" x14ac:dyDescent="0.25">
      <c r="A33" s="10" t="s">
        <v>26</v>
      </c>
      <c r="B33" s="6">
        <f>SUM(B34:B35)</f>
        <v>663219</v>
      </c>
      <c r="C33" s="6">
        <f>SUM(C34:C35)</f>
        <v>641057</v>
      </c>
      <c r="D33" s="7">
        <f>B33-C33</f>
        <v>22162</v>
      </c>
      <c r="E33" s="6">
        <f>SUM(E34:E35)</f>
        <v>661077</v>
      </c>
      <c r="F33" s="6">
        <f>SUM(F34:F35)</f>
        <v>627291</v>
      </c>
      <c r="G33" s="7">
        <f>E33-F33</f>
        <v>33786</v>
      </c>
      <c r="H33" s="7">
        <f>SUM(B33,E33)</f>
        <v>1324296</v>
      </c>
      <c r="I33" s="7">
        <f>SUM(C33,F33)</f>
        <v>1268348</v>
      </c>
      <c r="J33" s="7">
        <f t="shared" ref="J33" si="29">SUM(D33,G33)</f>
        <v>55948</v>
      </c>
      <c r="K33" s="2">
        <f t="shared" si="26"/>
        <v>4.2247352555622006</v>
      </c>
    </row>
    <row r="34" spans="1:11" x14ac:dyDescent="0.25">
      <c r="A34" s="2" t="s">
        <v>14</v>
      </c>
      <c r="B34" s="2"/>
      <c r="C34" s="2">
        <v>31918</v>
      </c>
      <c r="D34" s="2"/>
      <c r="E34" s="2"/>
      <c r="F34" s="2">
        <v>627291</v>
      </c>
      <c r="G34" s="8"/>
      <c r="H34" s="7">
        <f t="shared" ref="H34:H35" si="30">SUM(B34,E34)</f>
        <v>0</v>
      </c>
      <c r="I34" s="7">
        <f t="shared" ref="I34:I35" si="31">SUM(C34,F34)</f>
        <v>659209</v>
      </c>
      <c r="J34" s="8"/>
      <c r="K34" s="2"/>
    </row>
    <row r="35" spans="1:11" x14ac:dyDescent="0.25">
      <c r="A35" s="2" t="s">
        <v>15</v>
      </c>
      <c r="B35" s="2">
        <v>663219</v>
      </c>
      <c r="C35" s="2">
        <v>609139</v>
      </c>
      <c r="D35" s="2"/>
      <c r="E35" s="2">
        <v>661077</v>
      </c>
      <c r="F35" s="2"/>
      <c r="G35" s="8"/>
      <c r="H35" s="7">
        <f t="shared" si="30"/>
        <v>1324296</v>
      </c>
      <c r="I35" s="7">
        <f t="shared" si="31"/>
        <v>609139</v>
      </c>
      <c r="J35" s="8"/>
      <c r="K35" s="2"/>
    </row>
    <row r="36" spans="1:11" x14ac:dyDescent="0.25">
      <c r="A36" s="10" t="s">
        <v>11</v>
      </c>
      <c r="B36" s="2">
        <f>SUM(B6,B9,B12,B15,B18,B21,B24,B27,B30,B33)</f>
        <v>1614627</v>
      </c>
      <c r="C36" s="2">
        <f t="shared" ref="C36:D38" si="32">SUM(C6,C9,C12,C15,C18,C21,C24,C27,C30,C33)</f>
        <v>1566012</v>
      </c>
      <c r="D36" s="2">
        <f t="shared" si="32"/>
        <v>48615</v>
      </c>
      <c r="E36" s="2">
        <f t="shared" ref="E36:G38" si="33">SUM(E6,E9,E12,E15,E18,E21,E24,E27,E30,E33)</f>
        <v>5153816</v>
      </c>
      <c r="F36" s="2">
        <f t="shared" si="33"/>
        <v>4892686</v>
      </c>
      <c r="G36" s="2">
        <f t="shared" si="33"/>
        <v>261130</v>
      </c>
      <c r="H36" s="2">
        <f t="shared" ref="H36:I36" si="34">SUM(H6,H9,H12,H15,H18,H21,H24,H27,H30,H33)</f>
        <v>6768443</v>
      </c>
      <c r="I36" s="2">
        <f t="shared" si="34"/>
        <v>6458698</v>
      </c>
      <c r="J36" s="7">
        <f t="shared" ref="J36" si="35">SUM(D36,G36)</f>
        <v>309745</v>
      </c>
      <c r="K36" s="2">
        <f t="shared" ref="K36" si="36">(G36+D36)/(E36+B36)*100</f>
        <v>4.5763109772808903</v>
      </c>
    </row>
    <row r="37" spans="1:11" x14ac:dyDescent="0.25">
      <c r="A37" s="2" t="s">
        <v>14</v>
      </c>
      <c r="B37" s="2">
        <f>SUM(B7,B10,B13,B16,B19,B22,B25,B28,B31,B34)</f>
        <v>0</v>
      </c>
      <c r="C37" s="2">
        <f t="shared" si="32"/>
        <v>215641</v>
      </c>
      <c r="D37" s="2"/>
      <c r="E37" s="2">
        <f t="shared" si="33"/>
        <v>0</v>
      </c>
      <c r="F37" s="2">
        <f t="shared" si="33"/>
        <v>4892686</v>
      </c>
      <c r="G37" s="8"/>
      <c r="H37" s="2">
        <f t="shared" ref="H37:I37" si="37">SUM(H7,H10,H13,H16,H19,H22,H25,H28,H31,H34)</f>
        <v>0</v>
      </c>
      <c r="I37" s="2">
        <f t="shared" si="37"/>
        <v>5108327</v>
      </c>
      <c r="J37" s="8"/>
      <c r="K37" s="2"/>
    </row>
    <row r="38" spans="1:11" x14ac:dyDescent="0.25">
      <c r="A38" s="2" t="s">
        <v>15</v>
      </c>
      <c r="B38" s="2">
        <f>SUM(B8,B11,B14,B17,B20,B23,B26,B29,B32,B35)</f>
        <v>1614627</v>
      </c>
      <c r="C38" s="2">
        <f t="shared" si="32"/>
        <v>1350371</v>
      </c>
      <c r="D38" s="2"/>
      <c r="E38" s="2">
        <f t="shared" si="33"/>
        <v>5153816</v>
      </c>
      <c r="F38" s="2">
        <f t="shared" si="33"/>
        <v>0</v>
      </c>
      <c r="G38" s="8"/>
      <c r="H38" s="2">
        <f t="shared" ref="H38:I38" si="38">SUM(H8,H11,H14,H17,H20,H23,H26,H29,H32,H35)</f>
        <v>6768443</v>
      </c>
      <c r="I38" s="2">
        <f t="shared" si="38"/>
        <v>1350371</v>
      </c>
      <c r="J38" s="8"/>
      <c r="K38" s="2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1" t="s">
        <v>27</v>
      </c>
    </row>
    <row r="41" spans="1:11" x14ac:dyDescent="0.25">
      <c r="A41" s="10" t="s">
        <v>11</v>
      </c>
      <c r="B41" s="6">
        <f>SUM(B42:B43)</f>
        <v>71441</v>
      </c>
      <c r="C41" s="6">
        <f>SUM(C42:C43)</f>
        <v>69683</v>
      </c>
      <c r="D41" s="7">
        <f>B41-C41</f>
        <v>1758</v>
      </c>
      <c r="E41" s="6">
        <f>SUM(E42:E43)</f>
        <v>2053464</v>
      </c>
      <c r="F41" s="6">
        <f>SUM(F42:F43)</f>
        <v>1949536</v>
      </c>
      <c r="G41" s="7">
        <f>E41-F41</f>
        <v>103928</v>
      </c>
      <c r="H41" s="7">
        <f>SUM(B41,E41)</f>
        <v>2124905</v>
      </c>
      <c r="I41" s="7">
        <f>SUM(C41,F41)</f>
        <v>2019219</v>
      </c>
      <c r="J41" s="7">
        <f t="shared" ref="J41" si="39">SUM(D41,G41)</f>
        <v>105686</v>
      </c>
      <c r="K41" s="2">
        <f t="shared" ref="K41" si="40">(G41+D41)/(E41+B41)*100</f>
        <v>4.9736811763349413</v>
      </c>
    </row>
    <row r="42" spans="1:11" x14ac:dyDescent="0.25">
      <c r="A42" s="2" t="s">
        <v>14</v>
      </c>
      <c r="B42" s="2">
        <f>SUM(B7,B10,B13,B16)</f>
        <v>0</v>
      </c>
      <c r="C42" s="2">
        <f>SUM(C7,C10,C13,C16)</f>
        <v>69683</v>
      </c>
      <c r="D42" s="2"/>
      <c r="E42" s="2">
        <f>SUM(E7,E10,E13,E16)</f>
        <v>0</v>
      </c>
      <c r="F42" s="2">
        <f>SUM(F7,F10,F13,F16)</f>
        <v>1949536</v>
      </c>
      <c r="G42" s="8"/>
      <c r="H42" s="7">
        <f t="shared" ref="H42:H43" si="41">SUM(B42,E42)</f>
        <v>0</v>
      </c>
      <c r="I42" s="7">
        <f t="shared" ref="I42:I43" si="42">SUM(C42,F42)</f>
        <v>2019219</v>
      </c>
      <c r="J42" s="8"/>
      <c r="K42" s="2"/>
    </row>
    <row r="43" spans="1:11" x14ac:dyDescent="0.25">
      <c r="A43" s="2" t="s">
        <v>15</v>
      </c>
      <c r="B43" s="2">
        <f>SUM(B8,B11,B14,B17)</f>
        <v>71441</v>
      </c>
      <c r="C43" s="2">
        <f>SUM(C8,C11,C14,C17)</f>
        <v>0</v>
      </c>
      <c r="D43" s="2"/>
      <c r="E43" s="2">
        <f>SUM(E8,E11,E14,E17)</f>
        <v>2053464</v>
      </c>
      <c r="F43" s="2">
        <f>SUM(F8,F11,F14,F17)</f>
        <v>0</v>
      </c>
      <c r="G43" s="8"/>
      <c r="H43" s="7">
        <f t="shared" si="41"/>
        <v>2124905</v>
      </c>
      <c r="I43" s="7">
        <f t="shared" si="42"/>
        <v>0</v>
      </c>
      <c r="J43" s="8"/>
      <c r="K43" s="2"/>
    </row>
    <row r="45" spans="1:11" x14ac:dyDescent="0.25">
      <c r="A45" t="s">
        <v>28</v>
      </c>
    </row>
    <row r="46" spans="1:11" x14ac:dyDescent="0.25">
      <c r="A46" s="10" t="s">
        <v>11</v>
      </c>
      <c r="B46" s="6">
        <f>SUM(B47:B48)</f>
        <v>1543186</v>
      </c>
      <c r="C46" s="6">
        <f>SUM(C47:C48)</f>
        <v>1496329</v>
      </c>
      <c r="D46" s="7">
        <f>B46-C46</f>
        <v>46857</v>
      </c>
      <c r="E46" s="6">
        <f>SUM(E47:E48)</f>
        <v>3100352</v>
      </c>
      <c r="F46" s="6">
        <f>SUM(F47:F48)</f>
        <v>2943150</v>
      </c>
      <c r="G46" s="7">
        <f>E46-F46</f>
        <v>157202</v>
      </c>
      <c r="H46" s="7">
        <f>SUM(B46,E46)</f>
        <v>4643538</v>
      </c>
      <c r="I46" s="7">
        <f>SUM(C46,F46)</f>
        <v>4439479</v>
      </c>
      <c r="J46" s="7">
        <f t="shared" ref="J46" si="43">SUM(D46,G46)</f>
        <v>204059</v>
      </c>
      <c r="K46" s="2">
        <f t="shared" ref="K46" si="44">(G46+D46)/(E46+B46)*100</f>
        <v>4.3944724905879955</v>
      </c>
    </row>
    <row r="47" spans="1:11" x14ac:dyDescent="0.25">
      <c r="A47" s="2" t="s">
        <v>14</v>
      </c>
      <c r="B47" s="2">
        <f>SUM(B19,B22,B25,B28,B31,B34)</f>
        <v>0</v>
      </c>
      <c r="C47" s="2">
        <f>SUM(C19,C22,C25,C28,C31,C34)</f>
        <v>145958</v>
      </c>
      <c r="D47" s="2"/>
      <c r="E47" s="2">
        <f>SUM(E19,E22,E25,E28,E31,E34)</f>
        <v>0</v>
      </c>
      <c r="F47" s="2">
        <f>SUM(F19,F22,F25,F28,F31,F34)</f>
        <v>2943150</v>
      </c>
      <c r="G47" s="8"/>
      <c r="H47" s="7">
        <f t="shared" ref="H47:H48" si="45">SUM(B47,E47)</f>
        <v>0</v>
      </c>
      <c r="I47" s="7">
        <f t="shared" ref="I47:I48" si="46">SUM(C47,F47)</f>
        <v>3089108</v>
      </c>
      <c r="J47" s="8"/>
      <c r="K47" s="2"/>
    </row>
    <row r="48" spans="1:11" x14ac:dyDescent="0.25">
      <c r="A48" s="2" t="s">
        <v>15</v>
      </c>
      <c r="B48" s="2">
        <f>SUM(B20,B23,B26,B29,B32,B35)</f>
        <v>1543186</v>
      </c>
      <c r="C48" s="2">
        <f>SUM(C20,C23,C26,C29,C32,C35)</f>
        <v>1350371</v>
      </c>
      <c r="D48" s="2"/>
      <c r="E48" s="2">
        <f>SUM(E20,E23,E26,E29,E32,E35)</f>
        <v>3100352</v>
      </c>
      <c r="F48" s="2">
        <f>SUM(F20,F23,F26,F29,F32,F35)</f>
        <v>0</v>
      </c>
      <c r="G48" s="8"/>
      <c r="H48" s="7">
        <f t="shared" si="45"/>
        <v>4643538</v>
      </c>
      <c r="I48" s="7">
        <f t="shared" si="46"/>
        <v>1350371</v>
      </c>
      <c r="J48" s="8"/>
      <c r="K48" s="2"/>
    </row>
    <row r="49" spans="2:9" x14ac:dyDescent="0.25">
      <c r="B49">
        <f>SUM(B41,B46)</f>
        <v>1614627</v>
      </c>
      <c r="C49">
        <f>SUM(C41,C46)</f>
        <v>1566012</v>
      </c>
      <c r="E49">
        <f>SUM(E41,E46)</f>
        <v>5153816</v>
      </c>
      <c r="F49">
        <f>SUM(F41,F46)</f>
        <v>4892686</v>
      </c>
      <c r="H49">
        <f>SUM(H41,H46)</f>
        <v>6768443</v>
      </c>
      <c r="I49">
        <f>SUM(I41,I46)</f>
        <v>6458698</v>
      </c>
    </row>
  </sheetData>
  <mergeCells count="3">
    <mergeCell ref="B4:D4"/>
    <mergeCell ref="E4:G4"/>
    <mergeCell ref="H4:J4"/>
  </mergeCells>
  <pageMargins left="0.51181102362204722" right="0.11811023622047245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workbookViewId="0">
      <pane ySplit="5" topLeftCell="A48" activePane="bottomLeft" state="frozen"/>
      <selection pane="bottomLeft" activeCell="B61" sqref="B61"/>
    </sheetView>
  </sheetViews>
  <sheetFormatPr defaultRowHeight="15" x14ac:dyDescent="0.25"/>
  <cols>
    <col min="1" max="1" width="8.140625" customWidth="1"/>
    <col min="2" max="2" width="10.28515625" customWidth="1"/>
    <col min="3" max="3" width="10.42578125" customWidth="1"/>
    <col min="4" max="4" width="12.140625" customWidth="1"/>
    <col min="5" max="5" width="8.85546875" customWidth="1"/>
    <col min="6" max="6" width="10.28515625" customWidth="1"/>
    <col min="7" max="7" width="10.7109375" customWidth="1"/>
    <col min="8" max="8" width="13.140625" customWidth="1"/>
    <col min="9" max="9" width="9.5703125" bestFit="1" customWidth="1"/>
    <col min="10" max="10" width="10.5703125" bestFit="1" customWidth="1"/>
  </cols>
  <sheetData>
    <row r="1" spans="1:9" ht="15.75" hidden="1" customHeight="1" x14ac:dyDescent="0.25">
      <c r="B1" s="24"/>
      <c r="C1" s="24"/>
      <c r="D1" s="24"/>
      <c r="E1" s="24"/>
      <c r="F1" s="24"/>
      <c r="G1" s="24"/>
    </row>
    <row r="2" spans="1:9" ht="15.75" x14ac:dyDescent="0.25">
      <c r="B2" s="24"/>
      <c r="C2" s="24"/>
      <c r="D2" s="24"/>
      <c r="E2" s="24"/>
      <c r="F2" s="24"/>
      <c r="G2" s="24"/>
    </row>
    <row r="3" spans="1:9" ht="16.5" thickBot="1" x14ac:dyDescent="0.3">
      <c r="B3" s="24"/>
      <c r="C3" s="24"/>
      <c r="D3" s="24"/>
      <c r="E3" s="24"/>
      <c r="F3" s="24"/>
      <c r="G3" s="24"/>
    </row>
    <row r="4" spans="1:9" ht="28.5" customHeight="1" x14ac:dyDescent="0.25">
      <c r="A4" s="31"/>
      <c r="B4" s="54" t="s">
        <v>35</v>
      </c>
      <c r="C4" s="55"/>
      <c r="D4" s="56"/>
      <c r="E4" s="57" t="s">
        <v>1</v>
      </c>
      <c r="F4" s="58"/>
      <c r="G4" s="58"/>
      <c r="H4" s="59" t="s">
        <v>34</v>
      </c>
      <c r="I4" s="52" t="s">
        <v>37</v>
      </c>
    </row>
    <row r="5" spans="1:9" ht="24.75" customHeight="1" x14ac:dyDescent="0.25">
      <c r="A5" s="29"/>
      <c r="B5" s="3" t="s">
        <v>4</v>
      </c>
      <c r="C5" s="3" t="s">
        <v>31</v>
      </c>
      <c r="D5" s="3" t="s">
        <v>32</v>
      </c>
      <c r="E5" s="25" t="s">
        <v>4</v>
      </c>
      <c r="F5" s="3" t="s">
        <v>31</v>
      </c>
      <c r="G5" s="25" t="s">
        <v>32</v>
      </c>
      <c r="H5" s="60"/>
      <c r="I5" s="53"/>
    </row>
    <row r="6" spans="1:9" x14ac:dyDescent="0.25">
      <c r="A6" s="28" t="s">
        <v>29</v>
      </c>
      <c r="B6" s="12">
        <f>SUM(B7:B10)</f>
        <v>117594</v>
      </c>
      <c r="C6" s="14"/>
      <c r="D6" s="21">
        <f>SUM(D7:D10)</f>
        <v>310561.49012999999</v>
      </c>
      <c r="E6" s="12">
        <f>SUM(E7:E10)</f>
        <v>22125</v>
      </c>
      <c r="F6" s="12">
        <f>SUM(F7:F10)</f>
        <v>2.44034</v>
      </c>
      <c r="G6" s="19">
        <f>(F6*18%+F6)*E6</f>
        <v>63711.176549999996</v>
      </c>
      <c r="H6" s="19">
        <f>D6+G6</f>
        <v>374272.66667999997</v>
      </c>
      <c r="I6" s="36">
        <f>B6+E6</f>
        <v>139719</v>
      </c>
    </row>
    <row r="7" spans="1:9" x14ac:dyDescent="0.25">
      <c r="A7" s="29" t="s">
        <v>33</v>
      </c>
      <c r="B7" s="3">
        <v>75635</v>
      </c>
      <c r="C7" s="20">
        <v>2.2325599999999999</v>
      </c>
      <c r="D7" s="21">
        <f t="shared" ref="D7:D10" si="0">B7*C7*1.18</f>
        <v>199254.41720799997</v>
      </c>
      <c r="E7" s="25"/>
      <c r="F7" s="23"/>
      <c r="G7" s="21">
        <f t="shared" ref="G7:G16" si="1">E7*F7*1.18</f>
        <v>0</v>
      </c>
      <c r="H7" s="17"/>
      <c r="I7" s="36">
        <f t="shared" ref="I7:I22" si="2">B7+E7</f>
        <v>75635</v>
      </c>
    </row>
    <row r="8" spans="1:9" x14ac:dyDescent="0.25">
      <c r="A8" s="29" t="s">
        <v>33</v>
      </c>
      <c r="B8" s="3">
        <v>39212</v>
      </c>
      <c r="C8" s="20">
        <v>2.2481</v>
      </c>
      <c r="D8" s="21">
        <f t="shared" si="0"/>
        <v>104019.946696</v>
      </c>
      <c r="E8" s="25"/>
      <c r="F8" s="23"/>
      <c r="G8" s="21">
        <f t="shared" si="1"/>
        <v>0</v>
      </c>
      <c r="H8" s="17"/>
      <c r="I8" s="36">
        <f t="shared" si="2"/>
        <v>39212</v>
      </c>
    </row>
    <row r="9" spans="1:9" x14ac:dyDescent="0.25">
      <c r="A9" s="29" t="s">
        <v>15</v>
      </c>
      <c r="B9" s="3">
        <v>2747</v>
      </c>
      <c r="C9" s="20">
        <v>2.2481</v>
      </c>
      <c r="D9" s="21">
        <f t="shared" si="0"/>
        <v>7287.1262260000003</v>
      </c>
      <c r="E9" s="25"/>
      <c r="F9" s="23"/>
      <c r="G9" s="21">
        <f t="shared" si="1"/>
        <v>0</v>
      </c>
      <c r="H9" s="17"/>
      <c r="I9" s="36">
        <f t="shared" si="2"/>
        <v>2747</v>
      </c>
    </row>
    <row r="10" spans="1:9" x14ac:dyDescent="0.25">
      <c r="A10" s="29" t="s">
        <v>14</v>
      </c>
      <c r="B10" s="3"/>
      <c r="C10" s="20"/>
      <c r="D10" s="21">
        <f t="shared" si="0"/>
        <v>0</v>
      </c>
      <c r="E10" s="25">
        <v>22125</v>
      </c>
      <c r="F10" s="23">
        <v>2.44034</v>
      </c>
      <c r="G10" s="21">
        <f t="shared" si="1"/>
        <v>63711.176549999996</v>
      </c>
      <c r="H10" s="17"/>
      <c r="I10" s="36">
        <f t="shared" si="2"/>
        <v>22125</v>
      </c>
    </row>
    <row r="11" spans="1:9" x14ac:dyDescent="0.25">
      <c r="A11" s="28" t="s">
        <v>30</v>
      </c>
      <c r="B11" s="12">
        <f>SUM(B12:B16)</f>
        <v>154702</v>
      </c>
      <c r="C11" s="14"/>
      <c r="D11" s="21">
        <f>SUM(D12:D16)</f>
        <v>426276.59163119999</v>
      </c>
      <c r="E11" s="12">
        <f>SUM(E12:E16)</f>
        <v>24579</v>
      </c>
      <c r="F11" s="14"/>
      <c r="G11" s="21">
        <f>SUM(G12:G16)</f>
        <v>74073.063751199996</v>
      </c>
      <c r="H11" s="19">
        <f>D11+G11</f>
        <v>500349.65538239997</v>
      </c>
      <c r="I11" s="36">
        <f>B11+E11</f>
        <v>179281</v>
      </c>
    </row>
    <row r="12" spans="1:9" x14ac:dyDescent="0.25">
      <c r="A12" s="29" t="s">
        <v>33</v>
      </c>
      <c r="B12" s="3">
        <v>75635</v>
      </c>
      <c r="C12" s="20">
        <v>2.3239299999999998</v>
      </c>
      <c r="D12" s="21">
        <f t="shared" ref="D12" si="3">B12*C12*1.18</f>
        <v>207409.12574899997</v>
      </c>
      <c r="E12" s="25"/>
      <c r="F12" s="23"/>
      <c r="G12" s="21">
        <f t="shared" si="1"/>
        <v>0</v>
      </c>
      <c r="H12" s="17"/>
      <c r="I12" s="36">
        <f t="shared" si="2"/>
        <v>75635</v>
      </c>
    </row>
    <row r="13" spans="1:9" x14ac:dyDescent="0.25">
      <c r="A13" s="29" t="s">
        <v>33</v>
      </c>
      <c r="B13" s="3">
        <v>24076</v>
      </c>
      <c r="C13" s="20">
        <v>2.3458700000000001</v>
      </c>
      <c r="D13" s="21">
        <f t="shared" ref="D13:D16" si="4">B13*C13*1.18</f>
        <v>66645.416021600002</v>
      </c>
      <c r="E13" s="25"/>
      <c r="F13" s="23"/>
      <c r="G13" s="21">
        <f t="shared" si="1"/>
        <v>0</v>
      </c>
      <c r="H13" s="17"/>
      <c r="I13" s="36">
        <f t="shared" si="2"/>
        <v>24076</v>
      </c>
    </row>
    <row r="14" spans="1:9" x14ac:dyDescent="0.25">
      <c r="A14" s="29" t="s">
        <v>15</v>
      </c>
      <c r="B14" s="3">
        <v>49704</v>
      </c>
      <c r="C14" s="20">
        <v>2.3458700000000001</v>
      </c>
      <c r="D14" s="21">
        <f t="shared" si="4"/>
        <v>137586.9645264</v>
      </c>
      <c r="E14" s="25"/>
      <c r="F14" s="23"/>
      <c r="G14" s="21">
        <f t="shared" si="1"/>
        <v>0</v>
      </c>
      <c r="H14" s="17"/>
      <c r="I14" s="36">
        <f t="shared" si="2"/>
        <v>49704</v>
      </c>
    </row>
    <row r="15" spans="1:9" x14ac:dyDescent="0.25">
      <c r="A15" s="29" t="s">
        <v>15</v>
      </c>
      <c r="B15" s="34">
        <v>5287</v>
      </c>
      <c r="C15" s="23">
        <v>2.3458700000000001</v>
      </c>
      <c r="D15" s="21">
        <f t="shared" si="4"/>
        <v>14635.085334199999</v>
      </c>
      <c r="E15" s="25"/>
      <c r="F15" s="23"/>
      <c r="G15" s="21">
        <f t="shared" si="1"/>
        <v>0</v>
      </c>
      <c r="H15" s="17"/>
      <c r="I15" s="36">
        <f t="shared" si="2"/>
        <v>5287</v>
      </c>
    </row>
    <row r="16" spans="1:9" x14ac:dyDescent="0.25">
      <c r="A16" s="29" t="s">
        <v>14</v>
      </c>
      <c r="B16" s="3"/>
      <c r="C16" s="20"/>
      <c r="D16" s="21">
        <f t="shared" si="4"/>
        <v>0</v>
      </c>
      <c r="E16" s="25">
        <v>24579</v>
      </c>
      <c r="F16" s="23">
        <v>2.55396</v>
      </c>
      <c r="G16" s="21">
        <f t="shared" si="1"/>
        <v>74073.063751199996</v>
      </c>
      <c r="H16" s="17"/>
      <c r="I16" s="36">
        <f t="shared" si="2"/>
        <v>24579</v>
      </c>
    </row>
    <row r="17" spans="1:9" x14ac:dyDescent="0.25">
      <c r="A17" s="28" t="s">
        <v>17</v>
      </c>
      <c r="B17" s="12">
        <f>SUM(B18:B22)</f>
        <v>163068</v>
      </c>
      <c r="C17" s="14"/>
      <c r="D17" s="21">
        <f>SUM(D18:D22)</f>
        <v>423052.21207220003</v>
      </c>
      <c r="E17" s="12">
        <f>SUM(E18:E22)</f>
        <v>21581</v>
      </c>
      <c r="F17" s="14"/>
      <c r="G17" s="21">
        <f>SUM(G18:G22)</f>
        <v>61146.932072800002</v>
      </c>
      <c r="H17" s="19">
        <f>D17+G17</f>
        <v>484199.14414500003</v>
      </c>
      <c r="I17" s="36">
        <f>B17+E17</f>
        <v>184649</v>
      </c>
    </row>
    <row r="18" spans="1:9" x14ac:dyDescent="0.25">
      <c r="A18" s="29" t="s">
        <v>33</v>
      </c>
      <c r="B18" s="25">
        <v>75635</v>
      </c>
      <c r="C18" s="23">
        <v>2.19177</v>
      </c>
      <c r="D18" s="21">
        <f t="shared" ref="D18" si="5">B18*C18*1.18</f>
        <v>195613.938261</v>
      </c>
      <c r="E18" s="25"/>
      <c r="F18" s="23"/>
      <c r="G18" s="21">
        <f t="shared" ref="G18:G22" si="6">E18*F18*1.18</f>
        <v>0</v>
      </c>
      <c r="H18" s="13"/>
      <c r="I18" s="36">
        <f t="shared" si="2"/>
        <v>75635</v>
      </c>
    </row>
    <row r="19" spans="1:9" x14ac:dyDescent="0.25">
      <c r="A19" s="29" t="s">
        <v>33</v>
      </c>
      <c r="B19" s="25">
        <v>43325</v>
      </c>
      <c r="C19" s="23">
        <v>2.2044800000000002</v>
      </c>
      <c r="D19" s="21">
        <f t="shared" ref="D19:D22" si="7">B19*C19*1.18</f>
        <v>112700.73328</v>
      </c>
      <c r="E19" s="25"/>
      <c r="F19" s="23"/>
      <c r="G19" s="21">
        <f t="shared" si="6"/>
        <v>0</v>
      </c>
      <c r="H19" s="13"/>
      <c r="I19" s="36">
        <f t="shared" si="2"/>
        <v>43325</v>
      </c>
    </row>
    <row r="20" spans="1:9" x14ac:dyDescent="0.25">
      <c r="A20" s="29" t="s">
        <v>15</v>
      </c>
      <c r="B20" s="7">
        <v>34835</v>
      </c>
      <c r="C20" s="23">
        <v>2.2044800000000002</v>
      </c>
      <c r="D20" s="21">
        <f t="shared" si="7"/>
        <v>90615.811744000006</v>
      </c>
      <c r="E20" s="25"/>
      <c r="F20" s="23"/>
      <c r="G20" s="21">
        <f t="shared" si="6"/>
        <v>0</v>
      </c>
      <c r="H20" s="13"/>
      <c r="I20" s="36">
        <f t="shared" si="2"/>
        <v>34835</v>
      </c>
    </row>
    <row r="21" spans="1:9" x14ac:dyDescent="0.25">
      <c r="A21" s="29" t="s">
        <v>15</v>
      </c>
      <c r="B21" s="7">
        <v>9273</v>
      </c>
      <c r="C21" s="23">
        <v>2.2044800000000002</v>
      </c>
      <c r="D21" s="21">
        <f t="shared" ref="D21" si="8">B21*C21*1.18</f>
        <v>24121.728787200002</v>
      </c>
      <c r="E21" s="25"/>
      <c r="F21" s="23"/>
      <c r="G21" s="21">
        <f t="shared" si="6"/>
        <v>0</v>
      </c>
      <c r="H21" s="13"/>
      <c r="I21" s="36">
        <f t="shared" si="2"/>
        <v>9273</v>
      </c>
    </row>
    <row r="22" spans="1:9" x14ac:dyDescent="0.25">
      <c r="A22" s="29" t="s">
        <v>14</v>
      </c>
      <c r="B22" s="7"/>
      <c r="C22" s="23"/>
      <c r="D22" s="21">
        <f t="shared" si="7"/>
        <v>0</v>
      </c>
      <c r="E22" s="25">
        <v>21581</v>
      </c>
      <c r="F22" s="23">
        <v>2.40116</v>
      </c>
      <c r="G22" s="21">
        <f t="shared" si="6"/>
        <v>61146.932072800002</v>
      </c>
      <c r="H22" s="13"/>
      <c r="I22" s="36">
        <f t="shared" si="2"/>
        <v>21581</v>
      </c>
    </row>
    <row r="23" spans="1:9" x14ac:dyDescent="0.25">
      <c r="A23" s="28" t="s">
        <v>18</v>
      </c>
      <c r="B23" s="12">
        <f>SUM(B24:B28)</f>
        <v>89562</v>
      </c>
      <c r="C23" s="14"/>
      <c r="D23" s="21">
        <f>SUM(D24:D28)</f>
        <v>254261.9229148</v>
      </c>
      <c r="E23" s="12">
        <f>SUM(E24:E28)</f>
        <v>24135</v>
      </c>
      <c r="F23" s="14"/>
      <c r="G23" s="21">
        <f>SUM(G24:G28)</f>
        <v>75339.140220000001</v>
      </c>
      <c r="H23" s="19">
        <f>D23+G23</f>
        <v>329601.0631348</v>
      </c>
      <c r="I23" s="36">
        <f>B23+E23</f>
        <v>113697</v>
      </c>
    </row>
    <row r="24" spans="1:9" x14ac:dyDescent="0.25">
      <c r="A24" s="29" t="s">
        <v>33</v>
      </c>
      <c r="B24" s="7">
        <v>70365</v>
      </c>
      <c r="C24" s="23">
        <v>2.4016000000000002</v>
      </c>
      <c r="D24" s="21">
        <f t="shared" ref="D24" si="9">B24*C24*1.18</f>
        <v>199406.52911999999</v>
      </c>
      <c r="E24" s="25"/>
      <c r="F24" s="23"/>
      <c r="G24" s="21">
        <f t="shared" ref="G24:G28" si="10">E24*F24*1.18</f>
        <v>0</v>
      </c>
      <c r="H24" s="13"/>
      <c r="I24" s="36">
        <f t="shared" ref="I24:I28" si="11">B24+E24</f>
        <v>70365</v>
      </c>
    </row>
    <row r="25" spans="1:9" x14ac:dyDescent="0.25">
      <c r="A25" s="29" t="s">
        <v>33</v>
      </c>
      <c r="B25" s="7"/>
      <c r="C25" s="23"/>
      <c r="D25" s="21">
        <f t="shared" ref="D25:D28" si="12">B25*C25*1.18</f>
        <v>0</v>
      </c>
      <c r="E25" s="25"/>
      <c r="F25" s="23"/>
      <c r="G25" s="21">
        <f t="shared" si="10"/>
        <v>0</v>
      </c>
      <c r="H25" s="13"/>
      <c r="I25" s="36">
        <f t="shared" si="11"/>
        <v>0</v>
      </c>
    </row>
    <row r="26" spans="1:9" x14ac:dyDescent="0.25">
      <c r="A26" s="29" t="s">
        <v>15</v>
      </c>
      <c r="B26" s="2">
        <f>1628+3642</f>
        <v>5270</v>
      </c>
      <c r="C26" s="23">
        <v>2.4016000000000002</v>
      </c>
      <c r="D26" s="21">
        <f t="shared" si="12"/>
        <v>14934.589760000001</v>
      </c>
      <c r="E26" s="25"/>
      <c r="F26" s="23"/>
      <c r="G26" s="21">
        <f t="shared" si="10"/>
        <v>0</v>
      </c>
      <c r="H26" s="13"/>
      <c r="I26" s="36">
        <f t="shared" si="11"/>
        <v>5270</v>
      </c>
    </row>
    <row r="27" spans="1:9" x14ac:dyDescent="0.25">
      <c r="A27" s="29" t="s">
        <v>15</v>
      </c>
      <c r="B27" s="2">
        <f>13927</f>
        <v>13927</v>
      </c>
      <c r="C27" s="23">
        <v>2.4291800000000001</v>
      </c>
      <c r="D27" s="21">
        <f t="shared" ref="D27" si="13">B27*C27*1.18</f>
        <v>39920.804034799999</v>
      </c>
      <c r="E27" s="25"/>
      <c r="F27" s="23"/>
      <c r="G27" s="21">
        <f t="shared" si="10"/>
        <v>0</v>
      </c>
      <c r="H27" s="13"/>
      <c r="I27" s="36">
        <f t="shared" si="11"/>
        <v>13927</v>
      </c>
    </row>
    <row r="28" spans="1:9" x14ac:dyDescent="0.25">
      <c r="A28" s="29" t="s">
        <v>14</v>
      </c>
      <c r="B28" s="2"/>
      <c r="C28" s="23"/>
      <c r="D28" s="21">
        <f t="shared" si="12"/>
        <v>0</v>
      </c>
      <c r="E28" s="25">
        <v>24135</v>
      </c>
      <c r="F28" s="23">
        <v>2.6454</v>
      </c>
      <c r="G28" s="21">
        <f t="shared" si="10"/>
        <v>75339.140220000001</v>
      </c>
      <c r="H28" s="13"/>
      <c r="I28" s="36">
        <f t="shared" si="11"/>
        <v>24135</v>
      </c>
    </row>
    <row r="29" spans="1:9" x14ac:dyDescent="0.25">
      <c r="A29" s="28" t="s">
        <v>19</v>
      </c>
      <c r="B29" s="12">
        <f>SUM(B30:B34)</f>
        <v>91169</v>
      </c>
      <c r="C29" s="14"/>
      <c r="D29" s="21">
        <f>SUM(D30:D34)</f>
        <v>244437.58362799999</v>
      </c>
      <c r="E29" s="12">
        <f>SUM(E30:E34)</f>
        <v>19142</v>
      </c>
      <c r="F29" s="14"/>
      <c r="G29" s="21">
        <f>SUM(G30:G34)</f>
        <v>57239.813422799998</v>
      </c>
      <c r="H29" s="19">
        <f>D29+G29</f>
        <v>301677.39705079998</v>
      </c>
      <c r="I29" s="36">
        <f>B29+E29</f>
        <v>110311</v>
      </c>
    </row>
    <row r="30" spans="1:9" x14ac:dyDescent="0.25">
      <c r="A30" s="29" t="s">
        <v>33</v>
      </c>
      <c r="B30" s="7">
        <v>75635</v>
      </c>
      <c r="C30" s="23">
        <v>2.2690600000000001</v>
      </c>
      <c r="D30" s="21">
        <f t="shared" ref="D30:D34" si="14">B30*C30*1.18</f>
        <v>202512.01665800001</v>
      </c>
      <c r="E30" s="25"/>
      <c r="F30" s="23"/>
      <c r="G30" s="21">
        <f t="shared" ref="G30:G34" si="15">E30*F30*1.18</f>
        <v>0</v>
      </c>
      <c r="H30" s="13"/>
      <c r="I30" s="36">
        <f t="shared" ref="I30:I34" si="16">B30+E30</f>
        <v>75635</v>
      </c>
    </row>
    <row r="31" spans="1:9" x14ac:dyDescent="0.25">
      <c r="A31" s="29" t="s">
        <v>33</v>
      </c>
      <c r="B31" s="7">
        <v>1428</v>
      </c>
      <c r="C31" s="23">
        <v>2.2872499999999998</v>
      </c>
      <c r="D31" s="21">
        <f t="shared" si="14"/>
        <v>3854.1077399999995</v>
      </c>
      <c r="E31" s="25"/>
      <c r="F31" s="23"/>
      <c r="G31" s="21">
        <f t="shared" si="15"/>
        <v>0</v>
      </c>
      <c r="H31" s="13"/>
      <c r="I31" s="36">
        <f t="shared" si="16"/>
        <v>1428</v>
      </c>
    </row>
    <row r="32" spans="1:9" x14ac:dyDescent="0.25">
      <c r="A32" s="29" t="s">
        <v>15</v>
      </c>
      <c r="B32" s="2">
        <f>12171</f>
        <v>12171</v>
      </c>
      <c r="C32" s="23">
        <v>2.2872499999999998</v>
      </c>
      <c r="D32" s="21">
        <f t="shared" si="14"/>
        <v>32848.981304999994</v>
      </c>
      <c r="E32" s="25"/>
      <c r="F32" s="23"/>
      <c r="G32" s="21">
        <f t="shared" si="15"/>
        <v>0</v>
      </c>
      <c r="H32" s="18"/>
      <c r="I32" s="36">
        <f t="shared" si="16"/>
        <v>12171</v>
      </c>
    </row>
    <row r="33" spans="1:9" x14ac:dyDescent="0.25">
      <c r="A33" s="29" t="s">
        <v>15</v>
      </c>
      <c r="B33" s="2">
        <v>1935</v>
      </c>
      <c r="C33" s="23">
        <v>2.2872499999999998</v>
      </c>
      <c r="D33" s="21">
        <f t="shared" si="14"/>
        <v>5222.4779249999992</v>
      </c>
      <c r="E33" s="25"/>
      <c r="F33" s="23"/>
      <c r="G33" s="21">
        <f t="shared" si="15"/>
        <v>0</v>
      </c>
      <c r="H33" s="18"/>
      <c r="I33" s="36">
        <f t="shared" si="16"/>
        <v>1935</v>
      </c>
    </row>
    <row r="34" spans="1:9" x14ac:dyDescent="0.25">
      <c r="A34" s="29" t="s">
        <v>14</v>
      </c>
      <c r="B34" s="2"/>
      <c r="C34" s="23"/>
      <c r="D34" s="21">
        <f t="shared" si="14"/>
        <v>0</v>
      </c>
      <c r="E34" s="25">
        <v>19142</v>
      </c>
      <c r="F34" s="23">
        <v>2.5341300000000002</v>
      </c>
      <c r="G34" s="21">
        <f t="shared" si="15"/>
        <v>57239.813422799998</v>
      </c>
      <c r="H34" s="18"/>
      <c r="I34" s="36">
        <f t="shared" si="16"/>
        <v>19142</v>
      </c>
    </row>
    <row r="35" spans="1:9" x14ac:dyDescent="0.25">
      <c r="A35" s="28" t="s">
        <v>20</v>
      </c>
      <c r="B35" s="12">
        <f>SUM(B36:B40)</f>
        <v>89607</v>
      </c>
      <c r="C35" s="14"/>
      <c r="D35" s="21">
        <f>SUM(D36:D40)</f>
        <v>239124.49994579997</v>
      </c>
      <c r="E35" s="12">
        <f>SUM(E36:E40)</f>
        <v>15052</v>
      </c>
      <c r="F35" s="14"/>
      <c r="G35" s="21">
        <f>SUM(G36:G40)</f>
        <v>44602.682459199998</v>
      </c>
      <c r="H35" s="19">
        <f>D35+G35</f>
        <v>283727.18240499997</v>
      </c>
      <c r="I35" s="36">
        <f>B35+E35</f>
        <v>104659</v>
      </c>
    </row>
    <row r="36" spans="1:9" x14ac:dyDescent="0.25">
      <c r="A36" s="29" t="s">
        <v>33</v>
      </c>
      <c r="B36" s="7">
        <v>73484</v>
      </c>
      <c r="C36" s="23">
        <v>2.25881</v>
      </c>
      <c r="D36" s="21">
        <f t="shared" ref="D36:D40" si="17">B36*C36*1.18</f>
        <v>195863.94496719996</v>
      </c>
      <c r="E36" s="25"/>
      <c r="F36" s="23"/>
      <c r="G36" s="21">
        <f t="shared" ref="G36:G40" si="18">E36*F36*1.18</f>
        <v>0</v>
      </c>
      <c r="H36" s="18"/>
      <c r="I36" s="36">
        <f t="shared" ref="I36:I40" si="19">B36+E36</f>
        <v>73484</v>
      </c>
    </row>
    <row r="37" spans="1:9" x14ac:dyDescent="0.25">
      <c r="A37" s="29" t="s">
        <v>33</v>
      </c>
      <c r="B37" s="7"/>
      <c r="C37" s="23"/>
      <c r="D37" s="21">
        <f t="shared" si="17"/>
        <v>0</v>
      </c>
      <c r="E37" s="25"/>
      <c r="F37" s="23"/>
      <c r="G37" s="21">
        <f t="shared" si="18"/>
        <v>0</v>
      </c>
      <c r="H37" s="18"/>
      <c r="I37" s="36">
        <f t="shared" si="19"/>
        <v>0</v>
      </c>
    </row>
    <row r="38" spans="1:9" x14ac:dyDescent="0.25">
      <c r="A38" s="29" t="s">
        <v>15</v>
      </c>
      <c r="B38" s="2">
        <f>2003+148</f>
        <v>2151</v>
      </c>
      <c r="C38" s="23">
        <v>2.25881</v>
      </c>
      <c r="D38" s="21">
        <f t="shared" si="17"/>
        <v>5733.2663658000001</v>
      </c>
      <c r="E38" s="25"/>
      <c r="F38" s="23"/>
      <c r="G38" s="21">
        <f t="shared" si="18"/>
        <v>0</v>
      </c>
      <c r="H38" s="18"/>
      <c r="I38" s="36">
        <f t="shared" si="19"/>
        <v>2151</v>
      </c>
    </row>
    <row r="39" spans="1:9" x14ac:dyDescent="0.25">
      <c r="A39" s="29" t="s">
        <v>15</v>
      </c>
      <c r="B39" s="2">
        <v>13972</v>
      </c>
      <c r="C39" s="23">
        <v>2.2761800000000001</v>
      </c>
      <c r="D39" s="21">
        <f t="shared" si="17"/>
        <v>37527.288612800003</v>
      </c>
      <c r="E39" s="25"/>
      <c r="F39" s="23"/>
      <c r="G39" s="21">
        <f t="shared" si="18"/>
        <v>0</v>
      </c>
      <c r="H39" s="18"/>
      <c r="I39" s="36">
        <f t="shared" si="19"/>
        <v>13972</v>
      </c>
    </row>
    <row r="40" spans="1:9" x14ac:dyDescent="0.25">
      <c r="A40" s="29" t="s">
        <v>14</v>
      </c>
      <c r="B40" s="2"/>
      <c r="C40" s="23"/>
      <c r="D40" s="21">
        <f t="shared" si="17"/>
        <v>0</v>
      </c>
      <c r="E40" s="25">
        <v>15052</v>
      </c>
      <c r="F40" s="23">
        <v>2.5112199999999998</v>
      </c>
      <c r="G40" s="21">
        <f t="shared" si="18"/>
        <v>44602.682459199998</v>
      </c>
      <c r="H40" s="18"/>
      <c r="I40" s="36">
        <f t="shared" si="19"/>
        <v>15052</v>
      </c>
    </row>
    <row r="41" spans="1:9" x14ac:dyDescent="0.25">
      <c r="A41" s="28" t="s">
        <v>21</v>
      </c>
      <c r="B41" s="12">
        <f>SUM(B42:B46)</f>
        <v>50292</v>
      </c>
      <c r="C41" s="14"/>
      <c r="D41" s="21">
        <f>SUM(D42:D46)</f>
        <v>141477.43104</v>
      </c>
      <c r="E41" s="12">
        <f>SUM(E42:E46)</f>
        <v>5873</v>
      </c>
      <c r="F41" s="14"/>
      <c r="G41" s="21">
        <f>SUM(G42:G46)</f>
        <v>20168.509236399997</v>
      </c>
      <c r="H41" s="19">
        <f>D41+G41</f>
        <v>161645.94027639998</v>
      </c>
      <c r="I41" s="36">
        <f>B41+E41</f>
        <v>56165</v>
      </c>
    </row>
    <row r="42" spans="1:9" x14ac:dyDescent="0.25">
      <c r="A42" s="29" t="s">
        <v>33</v>
      </c>
      <c r="B42" s="7">
        <v>27195</v>
      </c>
      <c r="C42" s="23">
        <v>2.3839999999999999</v>
      </c>
      <c r="D42" s="21">
        <f t="shared" ref="D42:D46" si="20">B42*C42*1.18</f>
        <v>76502.7984</v>
      </c>
      <c r="E42" s="25"/>
      <c r="F42" s="23"/>
      <c r="G42" s="21">
        <f t="shared" ref="G42:G46" si="21">E42*F42*1.18</f>
        <v>0</v>
      </c>
      <c r="H42" s="13"/>
      <c r="I42" s="36">
        <f t="shared" ref="I42:I46" si="22">B42+E42</f>
        <v>27195</v>
      </c>
    </row>
    <row r="43" spans="1:9" x14ac:dyDescent="0.25">
      <c r="A43" s="29" t="s">
        <v>33</v>
      </c>
      <c r="B43" s="7"/>
      <c r="C43" s="23"/>
      <c r="D43" s="21">
        <f t="shared" si="20"/>
        <v>0</v>
      </c>
      <c r="E43" s="25"/>
      <c r="F43" s="23"/>
      <c r="G43" s="21">
        <f t="shared" si="21"/>
        <v>0</v>
      </c>
      <c r="H43" s="13"/>
      <c r="I43" s="36">
        <f t="shared" si="22"/>
        <v>0</v>
      </c>
    </row>
    <row r="44" spans="1:9" x14ac:dyDescent="0.25">
      <c r="A44" s="29" t="s">
        <v>15</v>
      </c>
      <c r="B44" s="2">
        <f>22536</f>
        <v>22536</v>
      </c>
      <c r="C44" s="23">
        <v>2.3839999999999999</v>
      </c>
      <c r="D44" s="21">
        <f t="shared" si="20"/>
        <v>63396.472320000001</v>
      </c>
      <c r="E44" s="25"/>
      <c r="F44" s="23"/>
      <c r="G44" s="21">
        <f t="shared" si="21"/>
        <v>0</v>
      </c>
      <c r="H44" s="18"/>
      <c r="I44" s="36">
        <f t="shared" si="22"/>
        <v>22536</v>
      </c>
    </row>
    <row r="45" spans="1:9" x14ac:dyDescent="0.25">
      <c r="A45" s="29" t="s">
        <v>15</v>
      </c>
      <c r="B45" s="2">
        <v>561</v>
      </c>
      <c r="C45" s="23">
        <v>2.3839999999999999</v>
      </c>
      <c r="D45" s="21">
        <f t="shared" si="20"/>
        <v>1578.16032</v>
      </c>
      <c r="E45" s="25"/>
      <c r="F45" s="23"/>
      <c r="G45" s="21">
        <f t="shared" si="21"/>
        <v>0</v>
      </c>
      <c r="H45" s="18"/>
      <c r="I45" s="36">
        <f t="shared" si="22"/>
        <v>561</v>
      </c>
    </row>
    <row r="46" spans="1:9" x14ac:dyDescent="0.25">
      <c r="A46" s="29" t="s">
        <v>14</v>
      </c>
      <c r="B46" s="2"/>
      <c r="C46" s="23"/>
      <c r="D46" s="21">
        <f t="shared" si="20"/>
        <v>0</v>
      </c>
      <c r="E46" s="25">
        <v>5873</v>
      </c>
      <c r="F46" s="23">
        <v>2.9102600000000001</v>
      </c>
      <c r="G46" s="21">
        <f t="shared" si="21"/>
        <v>20168.509236399997</v>
      </c>
      <c r="H46" s="18"/>
      <c r="I46" s="36">
        <f t="shared" si="22"/>
        <v>5873</v>
      </c>
    </row>
    <row r="47" spans="1:9" x14ac:dyDescent="0.25">
      <c r="A47" s="28" t="s">
        <v>22</v>
      </c>
      <c r="B47" s="12">
        <f>SUM(B48:B52)</f>
        <v>47491</v>
      </c>
      <c r="C47" s="14"/>
      <c r="D47" s="21">
        <f>SUM(D48:D52)</f>
        <v>136024.9474678</v>
      </c>
      <c r="E47" s="12">
        <f>SUM(E48:E52)</f>
        <v>9913</v>
      </c>
      <c r="F47" s="14"/>
      <c r="G47" s="21">
        <f>SUM(G48:G52)</f>
        <v>34561.077737400003</v>
      </c>
      <c r="H47" s="19">
        <f>D47+G47</f>
        <v>170586.02520520001</v>
      </c>
      <c r="I47" s="36">
        <f>B47+E47</f>
        <v>57404</v>
      </c>
    </row>
    <row r="48" spans="1:9" x14ac:dyDescent="0.25">
      <c r="A48" s="29" t="s">
        <v>33</v>
      </c>
      <c r="B48" s="7">
        <v>29158</v>
      </c>
      <c r="C48" s="23">
        <v>2.4273099999999999</v>
      </c>
      <c r="D48" s="21">
        <f t="shared" ref="D48:D52" si="23">B48*C48*1.18</f>
        <v>83515.095876399995</v>
      </c>
      <c r="E48" s="25"/>
      <c r="F48" s="23"/>
      <c r="G48" s="21">
        <f t="shared" ref="G48:G52" si="24">E48*F48*1.18</f>
        <v>0</v>
      </c>
      <c r="H48" s="19"/>
      <c r="I48" s="36">
        <f t="shared" ref="I48:I52" si="25">B48+E48</f>
        <v>29158</v>
      </c>
    </row>
    <row r="49" spans="1:9" x14ac:dyDescent="0.25">
      <c r="A49" s="29" t="s">
        <v>33</v>
      </c>
      <c r="B49" s="7"/>
      <c r="C49" s="23"/>
      <c r="D49" s="21">
        <f t="shared" si="23"/>
        <v>0</v>
      </c>
      <c r="E49" s="25"/>
      <c r="F49" s="23"/>
      <c r="G49" s="21">
        <f t="shared" si="24"/>
        <v>0</v>
      </c>
      <c r="H49" s="19"/>
      <c r="I49" s="36">
        <f t="shared" si="25"/>
        <v>0</v>
      </c>
    </row>
    <row r="50" spans="1:9" x14ac:dyDescent="0.25">
      <c r="A50" s="29" t="s">
        <v>15</v>
      </c>
      <c r="B50" s="2">
        <f>15485</f>
        <v>15485</v>
      </c>
      <c r="C50" s="23">
        <v>2.4273099999999999</v>
      </c>
      <c r="D50" s="21">
        <f t="shared" si="23"/>
        <v>44352.536512999999</v>
      </c>
      <c r="E50" s="25"/>
      <c r="F50" s="23"/>
      <c r="G50" s="21">
        <f t="shared" si="24"/>
        <v>0</v>
      </c>
      <c r="H50" s="18"/>
      <c r="I50" s="36">
        <f t="shared" si="25"/>
        <v>15485</v>
      </c>
    </row>
    <row r="51" spans="1:9" x14ac:dyDescent="0.25">
      <c r="A51" s="29" t="s">
        <v>15</v>
      </c>
      <c r="B51" s="2">
        <v>2848</v>
      </c>
      <c r="C51" s="23">
        <v>2.4273099999999999</v>
      </c>
      <c r="D51" s="21">
        <f t="shared" si="23"/>
        <v>8157.315078399999</v>
      </c>
      <c r="E51" s="25"/>
      <c r="F51" s="23"/>
      <c r="G51" s="21">
        <f t="shared" si="24"/>
        <v>0</v>
      </c>
      <c r="H51" s="18"/>
      <c r="I51" s="36">
        <f t="shared" si="25"/>
        <v>2848</v>
      </c>
    </row>
    <row r="52" spans="1:9" x14ac:dyDescent="0.25">
      <c r="A52" s="29" t="s">
        <v>14</v>
      </c>
      <c r="B52" s="2"/>
      <c r="C52" s="23"/>
      <c r="D52" s="21">
        <f t="shared" si="23"/>
        <v>0</v>
      </c>
      <c r="E52" s="25">
        <v>9913</v>
      </c>
      <c r="F52" s="23">
        <v>2.9546100000000002</v>
      </c>
      <c r="G52" s="21">
        <f t="shared" si="24"/>
        <v>34561.077737400003</v>
      </c>
      <c r="H52" s="18"/>
      <c r="I52" s="36">
        <f t="shared" si="25"/>
        <v>9913</v>
      </c>
    </row>
    <row r="53" spans="1:9" x14ac:dyDescent="0.25">
      <c r="A53" s="28" t="s">
        <v>23</v>
      </c>
      <c r="B53" s="12">
        <f>SUM(B54:B61)</f>
        <v>95547</v>
      </c>
      <c r="C53" s="14"/>
      <c r="D53" s="21">
        <f>SUM(D54:D61)</f>
        <v>283855.65413799993</v>
      </c>
      <c r="E53" s="12">
        <f>SUM(E54:E61)</f>
        <v>16252</v>
      </c>
      <c r="F53" s="14"/>
      <c r="G53" s="21">
        <f>SUM(G54:G61)</f>
        <v>59714.271794399996</v>
      </c>
      <c r="H53" s="19">
        <f>D53+G53</f>
        <v>343569.92593239993</v>
      </c>
      <c r="I53" s="36">
        <f>B53+E53</f>
        <v>111799</v>
      </c>
    </row>
    <row r="54" spans="1:9" x14ac:dyDescent="0.25">
      <c r="A54" s="29" t="s">
        <v>33</v>
      </c>
      <c r="B54" s="7">
        <v>71925</v>
      </c>
      <c r="C54" s="23">
        <v>2.5377999999999998</v>
      </c>
      <c r="D54" s="21">
        <f t="shared" ref="D54:D61" si="26">B54*C54*1.18</f>
        <v>215386.89269999997</v>
      </c>
      <c r="E54" s="25"/>
      <c r="F54" s="23"/>
      <c r="G54" s="21">
        <f t="shared" ref="G54:G61" si="27">E54*F54*1.18</f>
        <v>0</v>
      </c>
      <c r="H54" s="19"/>
      <c r="I54" s="36">
        <f t="shared" ref="I54:I61" si="28">B54+E54</f>
        <v>71925</v>
      </c>
    </row>
    <row r="55" spans="1:9" x14ac:dyDescent="0.25">
      <c r="A55" s="29" t="s">
        <v>33</v>
      </c>
      <c r="B55" s="7"/>
      <c r="C55" s="23"/>
      <c r="D55" s="21">
        <f t="shared" si="26"/>
        <v>0</v>
      </c>
      <c r="E55" s="25"/>
      <c r="F55" s="23"/>
      <c r="G55" s="21">
        <f t="shared" si="27"/>
        <v>0</v>
      </c>
      <c r="H55" s="19"/>
      <c r="I55" s="36">
        <f t="shared" si="28"/>
        <v>0</v>
      </c>
    </row>
    <row r="56" spans="1:9" x14ac:dyDescent="0.25">
      <c r="A56" s="29" t="s">
        <v>15</v>
      </c>
      <c r="B56" s="2">
        <f>18472+263</f>
        <v>18735</v>
      </c>
      <c r="C56" s="23">
        <v>2.4685199999999998</v>
      </c>
      <c r="D56" s="21">
        <f t="shared" si="26"/>
        <v>54572.312195999992</v>
      </c>
      <c r="E56" s="25"/>
      <c r="F56" s="23"/>
      <c r="G56" s="21">
        <f t="shared" si="27"/>
        <v>0</v>
      </c>
      <c r="H56" s="18"/>
      <c r="I56" s="36">
        <f t="shared" si="28"/>
        <v>18735</v>
      </c>
    </row>
    <row r="57" spans="1:9" x14ac:dyDescent="0.25">
      <c r="A57" s="29" t="s">
        <v>15</v>
      </c>
      <c r="B57" s="2">
        <v>3710</v>
      </c>
      <c r="C57" s="23">
        <v>2.5377999999999998</v>
      </c>
      <c r="D57" s="21">
        <f t="shared" ref="D57" si="29">B57*C57*1.18</f>
        <v>11109.980839999998</v>
      </c>
      <c r="E57" s="25"/>
      <c r="F57" s="23"/>
      <c r="G57" s="21">
        <f t="shared" si="27"/>
        <v>0</v>
      </c>
      <c r="H57" s="18"/>
      <c r="I57" s="36">
        <f t="shared" si="28"/>
        <v>3710</v>
      </c>
    </row>
    <row r="58" spans="1:9" x14ac:dyDescent="0.25">
      <c r="A58" s="29" t="s">
        <v>36</v>
      </c>
      <c r="B58" s="2">
        <f>3778-148</f>
        <v>3630</v>
      </c>
      <c r="C58" s="23">
        <v>2.25881</v>
      </c>
      <c r="D58" s="21">
        <f>B58*C58*1.18</f>
        <v>9675.3867539999992</v>
      </c>
      <c r="E58" s="25"/>
      <c r="F58" s="23"/>
      <c r="G58" s="21">
        <f t="shared" si="27"/>
        <v>0</v>
      </c>
      <c r="H58" s="18"/>
      <c r="I58" s="36">
        <f t="shared" si="28"/>
        <v>3630</v>
      </c>
    </row>
    <row r="59" spans="1:9" x14ac:dyDescent="0.25">
      <c r="A59" s="29" t="s">
        <v>36</v>
      </c>
      <c r="B59" s="2">
        <f>(1935-1471)*-1</f>
        <v>-464</v>
      </c>
      <c r="C59" s="23">
        <v>2.2872499999999998</v>
      </c>
      <c r="D59" s="21">
        <f>B59*C59*1.18</f>
        <v>-1252.3151199999998</v>
      </c>
      <c r="E59" s="25"/>
      <c r="F59" s="23"/>
      <c r="G59" s="21">
        <f t="shared" si="27"/>
        <v>0</v>
      </c>
      <c r="H59" s="18"/>
      <c r="I59" s="36">
        <f t="shared" si="28"/>
        <v>-464</v>
      </c>
    </row>
    <row r="60" spans="1:9" x14ac:dyDescent="0.25">
      <c r="A60" s="29" t="s">
        <v>36</v>
      </c>
      <c r="B60" s="2">
        <f>(3642-1653)*-1</f>
        <v>-1989</v>
      </c>
      <c r="C60" s="23">
        <v>2.4016000000000002</v>
      </c>
      <c r="D60" s="21">
        <f>B60*C60*1.18</f>
        <v>-5636.6032319999995</v>
      </c>
      <c r="E60" s="25"/>
      <c r="F60" s="23"/>
      <c r="G60" s="21">
        <f t="shared" si="27"/>
        <v>0</v>
      </c>
      <c r="H60" s="18"/>
      <c r="I60" s="36">
        <f t="shared" si="28"/>
        <v>-1989</v>
      </c>
    </row>
    <row r="61" spans="1:9" x14ac:dyDescent="0.25">
      <c r="A61" s="29" t="s">
        <v>14</v>
      </c>
      <c r="B61" s="2"/>
      <c r="C61" s="23"/>
      <c r="D61" s="21">
        <f t="shared" si="26"/>
        <v>0</v>
      </c>
      <c r="E61" s="25">
        <v>16252</v>
      </c>
      <c r="F61" s="23">
        <v>3.1137899999999998</v>
      </c>
      <c r="G61" s="21">
        <f t="shared" si="27"/>
        <v>59714.271794399996</v>
      </c>
      <c r="H61" s="18"/>
      <c r="I61" s="36">
        <f t="shared" si="28"/>
        <v>16252</v>
      </c>
    </row>
    <row r="62" spans="1:9" x14ac:dyDescent="0.25">
      <c r="A62" s="28" t="s">
        <v>24</v>
      </c>
      <c r="B62" s="12">
        <f>SUM(B63:B67)</f>
        <v>122783</v>
      </c>
      <c r="C62" s="14"/>
      <c r="D62" s="21">
        <f>SUM(D63:D67)</f>
        <v>355961.99945199996</v>
      </c>
      <c r="E62" s="12">
        <f>SUM(E63:E67)</f>
        <v>23978</v>
      </c>
      <c r="F62" s="14"/>
      <c r="G62" s="21">
        <f>SUM(G63:G67)</f>
        <v>85857.981439599986</v>
      </c>
      <c r="H62" s="19">
        <f>D62+G62</f>
        <v>441819.98089159996</v>
      </c>
      <c r="I62" s="36">
        <f>B62+E62</f>
        <v>146761</v>
      </c>
    </row>
    <row r="63" spans="1:9" x14ac:dyDescent="0.25">
      <c r="A63" s="29" t="s">
        <v>33</v>
      </c>
      <c r="B63" s="7">
        <v>75635</v>
      </c>
      <c r="C63" s="23">
        <v>2.4834800000000001</v>
      </c>
      <c r="D63" s="21">
        <f t="shared" ref="D63:D67" si="30">B63*C63*1.18</f>
        <v>221648.85156399998</v>
      </c>
      <c r="E63" s="25"/>
      <c r="F63" s="23"/>
      <c r="G63" s="21">
        <f t="shared" ref="G63:G67" si="31">E63*F63*1.18</f>
        <v>0</v>
      </c>
      <c r="H63" s="19"/>
      <c r="I63" s="36">
        <f t="shared" ref="I63:I67" si="32">B63+E63</f>
        <v>75635</v>
      </c>
    </row>
    <row r="64" spans="1:9" x14ac:dyDescent="0.25">
      <c r="A64" s="29" t="s">
        <v>33</v>
      </c>
      <c r="B64" s="7">
        <v>9787</v>
      </c>
      <c r="C64" s="23">
        <v>2.4142000000000001</v>
      </c>
      <c r="D64" s="21">
        <f t="shared" si="30"/>
        <v>27880.774972000003</v>
      </c>
      <c r="E64" s="25"/>
      <c r="F64" s="23"/>
      <c r="G64" s="21">
        <f t="shared" si="31"/>
        <v>0</v>
      </c>
      <c r="H64" s="19"/>
      <c r="I64" s="36">
        <f t="shared" si="32"/>
        <v>9787</v>
      </c>
    </row>
    <row r="65" spans="1:10" x14ac:dyDescent="0.25">
      <c r="A65" s="29" t="s">
        <v>15</v>
      </c>
      <c r="B65" s="2">
        <f>30314</f>
        <v>30314</v>
      </c>
      <c r="C65" s="23">
        <v>2.4142000000000001</v>
      </c>
      <c r="D65" s="21">
        <f t="shared" si="30"/>
        <v>86357.189383999998</v>
      </c>
      <c r="E65" s="25"/>
      <c r="F65" s="23"/>
      <c r="G65" s="21">
        <f t="shared" si="31"/>
        <v>0</v>
      </c>
      <c r="H65" s="18"/>
      <c r="I65" s="36">
        <f t="shared" si="32"/>
        <v>30314</v>
      </c>
    </row>
    <row r="66" spans="1:10" x14ac:dyDescent="0.25">
      <c r="A66" s="29" t="s">
        <v>15</v>
      </c>
      <c r="B66" s="2">
        <v>7047</v>
      </c>
      <c r="C66" s="23">
        <v>2.4142000000000001</v>
      </c>
      <c r="D66" s="21">
        <f t="shared" si="30"/>
        <v>20075.183531999999</v>
      </c>
      <c r="E66" s="25"/>
      <c r="F66" s="23"/>
      <c r="G66" s="21">
        <f t="shared" si="31"/>
        <v>0</v>
      </c>
      <c r="H66" s="18"/>
      <c r="I66" s="36">
        <f t="shared" si="32"/>
        <v>7047</v>
      </c>
    </row>
    <row r="67" spans="1:10" x14ac:dyDescent="0.25">
      <c r="A67" s="29" t="s">
        <v>14</v>
      </c>
      <c r="B67" s="2"/>
      <c r="C67" s="23"/>
      <c r="D67" s="21">
        <f t="shared" si="30"/>
        <v>0</v>
      </c>
      <c r="E67" s="25">
        <v>23978</v>
      </c>
      <c r="F67" s="23">
        <v>3.0344899999999999</v>
      </c>
      <c r="G67" s="21">
        <f t="shared" si="31"/>
        <v>85857.981439599986</v>
      </c>
      <c r="H67" s="18"/>
      <c r="I67" s="36">
        <f t="shared" si="32"/>
        <v>23978</v>
      </c>
    </row>
    <row r="68" spans="1:10" x14ac:dyDescent="0.25">
      <c r="A68" s="28" t="s">
        <v>25</v>
      </c>
      <c r="B68" s="12">
        <f>SUM(B69:B73)</f>
        <v>142375</v>
      </c>
      <c r="C68" s="14"/>
      <c r="D68" s="21">
        <f>SUM(D69:D73)</f>
        <v>413044.92590399995</v>
      </c>
      <c r="E68" s="12">
        <f>SUM(E69:E73)</f>
        <v>28192</v>
      </c>
      <c r="F68" s="14"/>
      <c r="G68" s="21">
        <f>SUM(G69:G73)</f>
        <v>101120.02976639998</v>
      </c>
      <c r="H68" s="19">
        <f>D68+G68</f>
        <v>514164.95567039994</v>
      </c>
      <c r="I68" s="36">
        <f>B68+E68</f>
        <v>170567</v>
      </c>
    </row>
    <row r="69" spans="1:10" x14ac:dyDescent="0.25">
      <c r="A69" s="29" t="s">
        <v>33</v>
      </c>
      <c r="B69" s="7">
        <v>17443</v>
      </c>
      <c r="C69" s="23">
        <v>2.4217599999999999</v>
      </c>
      <c r="D69" s="21">
        <f t="shared" ref="D69:D73" si="33">B69*C69*1.18</f>
        <v>49846.456422399991</v>
      </c>
      <c r="E69" s="25"/>
      <c r="F69" s="23"/>
      <c r="G69" s="21">
        <f t="shared" ref="G69:G73" si="34">E69*F69*1.18</f>
        <v>0</v>
      </c>
      <c r="H69" s="19"/>
      <c r="I69" s="36">
        <f t="shared" ref="I69:I73" si="35">B69+E69</f>
        <v>17443</v>
      </c>
    </row>
    <row r="70" spans="1:10" x14ac:dyDescent="0.25">
      <c r="A70" s="29" t="s">
        <v>33</v>
      </c>
      <c r="B70" s="7">
        <v>75635</v>
      </c>
      <c r="C70" s="23">
        <v>2.4910399999999999</v>
      </c>
      <c r="D70" s="21">
        <f t="shared" si="33"/>
        <v>222323.57627199998</v>
      </c>
      <c r="E70" s="25"/>
      <c r="F70" s="23"/>
      <c r="G70" s="21">
        <f t="shared" si="34"/>
        <v>0</v>
      </c>
      <c r="H70" s="19"/>
      <c r="I70" s="36">
        <f t="shared" si="35"/>
        <v>75635</v>
      </c>
    </row>
    <row r="71" spans="1:10" x14ac:dyDescent="0.25">
      <c r="A71" s="29" t="s">
        <v>15</v>
      </c>
      <c r="B71" s="2">
        <v>18389</v>
      </c>
      <c r="C71" s="23">
        <v>2.4217599999999999</v>
      </c>
      <c r="D71" s="21">
        <f t="shared" si="33"/>
        <v>52549.818675199997</v>
      </c>
      <c r="E71" s="25"/>
      <c r="F71" s="23"/>
      <c r="G71" s="21">
        <f t="shared" si="34"/>
        <v>0</v>
      </c>
      <c r="H71" s="18"/>
      <c r="I71" s="36">
        <f t="shared" si="35"/>
        <v>18389</v>
      </c>
    </row>
    <row r="72" spans="1:10" x14ac:dyDescent="0.25">
      <c r="A72" s="29" t="s">
        <v>15</v>
      </c>
      <c r="B72" s="2">
        <v>30908</v>
      </c>
      <c r="C72" s="23">
        <v>2.4217599999999999</v>
      </c>
      <c r="D72" s="21">
        <f t="shared" si="33"/>
        <v>88325.074534399988</v>
      </c>
      <c r="E72" s="25"/>
      <c r="F72" s="23"/>
      <c r="G72" s="21">
        <f t="shared" si="34"/>
        <v>0</v>
      </c>
      <c r="H72" s="18"/>
      <c r="I72" s="36">
        <f t="shared" si="35"/>
        <v>30908</v>
      </c>
    </row>
    <row r="73" spans="1:10" x14ac:dyDescent="0.25">
      <c r="A73" s="29" t="s">
        <v>14</v>
      </c>
      <c r="B73" s="2"/>
      <c r="C73" s="23"/>
      <c r="D73" s="21">
        <f t="shared" si="33"/>
        <v>0</v>
      </c>
      <c r="E73" s="25">
        <v>28192</v>
      </c>
      <c r="F73" s="23">
        <v>3.0396899999999998</v>
      </c>
      <c r="G73" s="21">
        <f t="shared" si="34"/>
        <v>101120.02976639998</v>
      </c>
      <c r="H73" s="18"/>
      <c r="I73" s="36">
        <f t="shared" si="35"/>
        <v>28192</v>
      </c>
    </row>
    <row r="74" spans="1:10" x14ac:dyDescent="0.25">
      <c r="A74" s="28" t="s">
        <v>26</v>
      </c>
      <c r="B74" s="12">
        <f>SUM(B75:B79)</f>
        <v>179290</v>
      </c>
      <c r="C74" s="14"/>
      <c r="D74" s="21">
        <f>SUM(D75:D79)</f>
        <v>484030.27015599998</v>
      </c>
      <c r="E74" s="12">
        <f>SUM(E75:E79)</f>
        <v>35491</v>
      </c>
      <c r="F74" s="14"/>
      <c r="G74" s="21">
        <f>SUM(G75:G79)</f>
        <v>120121.7880664</v>
      </c>
      <c r="H74" s="19">
        <f>D74+G74</f>
        <v>604152.05822240002</v>
      </c>
      <c r="I74" s="36">
        <f>B74+E74</f>
        <v>214781</v>
      </c>
    </row>
    <row r="75" spans="1:10" x14ac:dyDescent="0.25">
      <c r="A75" s="29" t="s">
        <v>33</v>
      </c>
      <c r="B75" s="7">
        <v>29712</v>
      </c>
      <c r="C75" s="23">
        <v>2.2586599999999999</v>
      </c>
      <c r="D75" s="21">
        <f t="shared" ref="D75:D79" si="36">B75*C75*1.18</f>
        <v>79188.980985599992</v>
      </c>
      <c r="E75" s="25"/>
      <c r="F75" s="23"/>
      <c r="G75" s="21">
        <f t="shared" ref="G75:G79" si="37">E75*F75*1.18</f>
        <v>0</v>
      </c>
      <c r="H75" s="19"/>
      <c r="I75" s="36">
        <f t="shared" ref="I75:I85" si="38">B75+E75</f>
        <v>29712</v>
      </c>
    </row>
    <row r="76" spans="1:10" x14ac:dyDescent="0.25">
      <c r="A76" s="29" t="s">
        <v>33</v>
      </c>
      <c r="B76" s="7">
        <v>75635</v>
      </c>
      <c r="C76" s="23">
        <v>2.3279399999999999</v>
      </c>
      <c r="D76" s="21">
        <f t="shared" si="36"/>
        <v>207767.01544199997</v>
      </c>
      <c r="E76" s="25"/>
      <c r="F76" s="23"/>
      <c r="G76" s="21">
        <f t="shared" si="37"/>
        <v>0</v>
      </c>
      <c r="H76" s="19"/>
      <c r="I76" s="36">
        <f t="shared" si="38"/>
        <v>75635</v>
      </c>
    </row>
    <row r="77" spans="1:10" x14ac:dyDescent="0.25">
      <c r="A77" s="29" t="s">
        <v>15</v>
      </c>
      <c r="B77" s="2">
        <v>44889</v>
      </c>
      <c r="C77" s="23">
        <v>2.2586599999999999</v>
      </c>
      <c r="D77" s="21">
        <f t="shared" si="36"/>
        <v>119639.0067132</v>
      </c>
      <c r="E77" s="25"/>
      <c r="F77" s="23"/>
      <c r="G77" s="21">
        <f t="shared" si="37"/>
        <v>0</v>
      </c>
      <c r="H77" s="18"/>
      <c r="I77" s="36">
        <f t="shared" si="38"/>
        <v>44889</v>
      </c>
    </row>
    <row r="78" spans="1:10" x14ac:dyDescent="0.25">
      <c r="A78" s="29" t="s">
        <v>15</v>
      </c>
      <c r="B78" s="2">
        <v>29054</v>
      </c>
      <c r="C78" s="23">
        <v>2.2586599999999999</v>
      </c>
      <c r="D78" s="21">
        <f t="shared" si="36"/>
        <v>77435.267015199992</v>
      </c>
      <c r="E78" s="25"/>
      <c r="F78" s="23"/>
      <c r="G78" s="21">
        <f t="shared" si="37"/>
        <v>0</v>
      </c>
      <c r="H78" s="18"/>
      <c r="I78" s="36">
        <f t="shared" si="38"/>
        <v>29054</v>
      </c>
    </row>
    <row r="79" spans="1:10" x14ac:dyDescent="0.25">
      <c r="A79" s="29" t="s">
        <v>14</v>
      </c>
      <c r="B79" s="2"/>
      <c r="C79" s="23"/>
      <c r="D79" s="21">
        <f t="shared" si="36"/>
        <v>0</v>
      </c>
      <c r="E79" s="25">
        <v>35491</v>
      </c>
      <c r="F79" s="23">
        <v>2.8682799999999999</v>
      </c>
      <c r="G79" s="21">
        <f t="shared" si="37"/>
        <v>120121.7880664</v>
      </c>
      <c r="H79" s="18"/>
      <c r="I79" s="36">
        <f t="shared" si="38"/>
        <v>35491</v>
      </c>
    </row>
    <row r="80" spans="1:10" x14ac:dyDescent="0.25">
      <c r="A80" s="28" t="s">
        <v>11</v>
      </c>
      <c r="B80" s="10">
        <f>B6+B11+B17+B23+B29+B35+B41+B47+B53+B62+B68+B74</f>
        <v>1343480</v>
      </c>
      <c r="C80" s="22"/>
      <c r="D80" s="16">
        <f>D6+D11+D17+D23+D29+D35+D41+D47+D53+D62+D68+D74</f>
        <v>3712109.5284797996</v>
      </c>
      <c r="E80" s="10">
        <f>E6+E11+E17+E23+E29+E35+E41+E47+E53+E62+E68+E74</f>
        <v>246313</v>
      </c>
      <c r="F80" s="10">
        <f>F6+F11+F17+F23+F29+F35+F41+F47+F53+F62+F68+F74</f>
        <v>2.44034</v>
      </c>
      <c r="G80" s="26">
        <f>G6+G11+G17+G23+G29+G35+G41+G47+G53+G62+G68+G74</f>
        <v>797656.46651659999</v>
      </c>
      <c r="H80" s="26">
        <f>H6+H11+H17+H23+H29+H35+H41+H47+H53+H62+H68+H74</f>
        <v>4509765.9949964006</v>
      </c>
      <c r="I80" s="36">
        <f>B80+E80</f>
        <v>1589793</v>
      </c>
      <c r="J80" s="35"/>
    </row>
    <row r="81" spans="1:9" x14ac:dyDescent="0.25">
      <c r="A81" s="29" t="s">
        <v>33</v>
      </c>
      <c r="B81" s="15">
        <f>B7+B12+B18+B24+B30+B36+B42+B48+B54+B63+B69+B75</f>
        <v>697457</v>
      </c>
      <c r="C81" s="15"/>
      <c r="D81" s="15">
        <f>D7+D12+D18+D24+D30+D36+D42+D48+D54+D63+D69+D75</f>
        <v>1926149.0479115997</v>
      </c>
      <c r="E81" s="15">
        <f t="shared" ref="E81" si="39">E7+E12+E18+E24+E30+E36+E42+E48+E54+E63+E69+E75</f>
        <v>0</v>
      </c>
      <c r="F81" s="15"/>
      <c r="G81" s="15">
        <f>G7+G12+G18+G24+G30+G36+G42+G48+G54+G63+G69+G75</f>
        <v>0</v>
      </c>
      <c r="H81" s="15">
        <f>G81+D81</f>
        <v>1926149.0479115997</v>
      </c>
      <c r="I81" s="37">
        <f t="shared" si="38"/>
        <v>697457</v>
      </c>
    </row>
    <row r="82" spans="1:9" x14ac:dyDescent="0.25">
      <c r="A82" s="29" t="s">
        <v>33</v>
      </c>
      <c r="B82" s="15">
        <f>B8+B13+B19+B25+B31+B37+B43+B49+B55+B64+B70+B76</f>
        <v>269098</v>
      </c>
      <c r="C82" s="15"/>
      <c r="D82" s="15">
        <f>D8+D13+D19+D25+D31+D37+D43+D49+D55+D64+D70+D76</f>
        <v>745191.57042360003</v>
      </c>
      <c r="E82" s="15">
        <f>E8+E13+E19+E25+E31+E37+E43+E49+E55+E64+E70+E76</f>
        <v>0</v>
      </c>
      <c r="F82" s="15"/>
      <c r="G82" s="15">
        <f>G8+G13+G19+G25+G31+G37+G43+G49+G55+G64+G70+G76</f>
        <v>0</v>
      </c>
      <c r="H82" s="15">
        <f t="shared" ref="H82:H85" si="40">G82+D82</f>
        <v>745191.57042360003</v>
      </c>
      <c r="I82" s="37">
        <f t="shared" si="38"/>
        <v>269098</v>
      </c>
    </row>
    <row r="83" spans="1:9" x14ac:dyDescent="0.25">
      <c r="A83" s="29" t="s">
        <v>15</v>
      </c>
      <c r="B83" s="15">
        <f>B9+B14+B20+B26+B32+B38+B44+B50+B56+B65+B71+B77</f>
        <v>257226</v>
      </c>
      <c r="C83" s="15"/>
      <c r="D83" s="15">
        <f>D9+D14+D20+D26+D32+D38+D44+D50+D56+D65+D71+D77</f>
        <v>709874.07572860003</v>
      </c>
      <c r="E83" s="15">
        <f>E9+E14+E20+E26+E32+E38+E44+E50+E57+E65+E71+E77</f>
        <v>0</v>
      </c>
      <c r="F83" s="15"/>
      <c r="G83" s="15">
        <f>G9+G14+G20+G26+G32+G38+G44+G50+G57+G65+G71+G77</f>
        <v>0</v>
      </c>
      <c r="H83" s="15">
        <f t="shared" si="40"/>
        <v>709874.07572860003</v>
      </c>
      <c r="I83" s="37">
        <f t="shared" si="38"/>
        <v>257226</v>
      </c>
    </row>
    <row r="84" spans="1:9" x14ac:dyDescent="0.25">
      <c r="A84" s="29" t="s">
        <v>15</v>
      </c>
      <c r="B84" s="15">
        <f>B15+B21+B27+B33+B39+B45+B51+B57+B58+B59+B60+B66+B72+B78</f>
        <v>119699</v>
      </c>
      <c r="C84" s="15"/>
      <c r="D84" s="15">
        <f>D15+D21+D27+D33+D39+D45+D51+D57+D58+D59+D60+D66+D72+D78</f>
        <v>330894.83441599994</v>
      </c>
      <c r="E84" s="15">
        <f>E15+E21+E27+E33+E39+E45+E51+E57+E58+E59+E60+E66+E72+E78</f>
        <v>0</v>
      </c>
      <c r="F84" s="15"/>
      <c r="G84" s="15">
        <f>G15+G21+G27+G33+G39+G45+G51+G57+G58+G59+G60+G66+G72+G78</f>
        <v>0</v>
      </c>
      <c r="H84" s="15">
        <f t="shared" si="40"/>
        <v>330894.83441599994</v>
      </c>
      <c r="I84" s="37">
        <f t="shared" si="38"/>
        <v>119699</v>
      </c>
    </row>
    <row r="85" spans="1:9" ht="15.75" thickBot="1" x14ac:dyDescent="0.3">
      <c r="A85" s="29" t="s">
        <v>14</v>
      </c>
      <c r="B85" s="15">
        <f>B10+B16+B22+B28+B34+B40+B46+B52+B61+B67+B73+B79</f>
        <v>0</v>
      </c>
      <c r="C85" s="32"/>
      <c r="D85" s="15">
        <f>D10+D16+D22+D28+D34+D40+D46+D52+D61+D67+D73+D79</f>
        <v>0</v>
      </c>
      <c r="E85" s="15">
        <f>E10+E16+E22+E28+E34+E40+E46+E52+E61+E67+E73+E79</f>
        <v>246313</v>
      </c>
      <c r="F85" s="33"/>
      <c r="G85" s="15">
        <f>G10+G16+G22+G28+G34+G40+G46+G52+G61+G67+G73+G79</f>
        <v>797656.46651659999</v>
      </c>
      <c r="H85" s="15">
        <f t="shared" si="40"/>
        <v>797656.46651659999</v>
      </c>
      <c r="I85" s="42">
        <f t="shared" si="38"/>
        <v>246313</v>
      </c>
    </row>
    <row r="86" spans="1:9" x14ac:dyDescent="0.25">
      <c r="A86" s="27" t="s">
        <v>27</v>
      </c>
      <c r="B86" s="38"/>
      <c r="C86" s="38"/>
      <c r="D86" s="38"/>
      <c r="E86" s="38"/>
      <c r="F86" s="38"/>
      <c r="G86" s="38"/>
      <c r="H86" s="45"/>
      <c r="I86" s="43"/>
    </row>
    <row r="87" spans="1:9" x14ac:dyDescent="0.25">
      <c r="A87" s="28" t="s">
        <v>11</v>
      </c>
      <c r="B87" s="13">
        <f>SUM(B88:B92)</f>
        <v>705702</v>
      </c>
      <c r="C87" s="13"/>
      <c r="D87" s="13">
        <f>SUM(D88:D92)</f>
        <v>1897714.3003219999</v>
      </c>
      <c r="E87" s="13">
        <f>SUM(E88:E92)</f>
        <v>126614</v>
      </c>
      <c r="F87" s="13"/>
      <c r="G87" s="13">
        <f>SUM(G88:G92)</f>
        <v>376112.80847599998</v>
      </c>
      <c r="H87" s="46">
        <f>D87+G87</f>
        <v>2273827.108798</v>
      </c>
      <c r="I87" s="36">
        <f>B87+E87</f>
        <v>832316</v>
      </c>
    </row>
    <row r="88" spans="1:9" x14ac:dyDescent="0.25">
      <c r="A88" s="29" t="s">
        <v>33</v>
      </c>
      <c r="B88" s="13">
        <f>B7+B12+B18+B24+B30+B36</f>
        <v>446389</v>
      </c>
      <c r="C88" s="13"/>
      <c r="D88" s="13">
        <f>D7+D12+D18+D24+D30+D36</f>
        <v>1200059.9719632</v>
      </c>
      <c r="E88" s="13">
        <f>E7+E12+E18+E24+E30+E36</f>
        <v>0</v>
      </c>
      <c r="F88" s="13"/>
      <c r="G88" s="13">
        <f>G7+G12+G18+G24+G30+G36</f>
        <v>0</v>
      </c>
      <c r="H88" s="46">
        <f t="shared" ref="H88:H92" si="41">D88+G88</f>
        <v>1200059.9719632</v>
      </c>
      <c r="I88" s="36">
        <f t="shared" ref="I88:I92" si="42">B88+E88</f>
        <v>446389</v>
      </c>
    </row>
    <row r="89" spans="1:9" x14ac:dyDescent="0.25">
      <c r="A89" s="29" t="s">
        <v>33</v>
      </c>
      <c r="B89" s="13">
        <f>B8+B19+B13+B25+B31+B37</f>
        <v>108041</v>
      </c>
      <c r="C89" s="13"/>
      <c r="D89" s="13">
        <f>D8+D19+D13+D25+D31+D37</f>
        <v>287220.20373760001</v>
      </c>
      <c r="E89" s="13">
        <f>E8+E19+E13+E25+E31+E37</f>
        <v>0</v>
      </c>
      <c r="F89" s="13"/>
      <c r="G89" s="13">
        <f>G8+G19+G13+G25+G31+G37</f>
        <v>0</v>
      </c>
      <c r="H89" s="46">
        <f t="shared" si="41"/>
        <v>287220.20373760001</v>
      </c>
      <c r="I89" s="36">
        <f t="shared" si="42"/>
        <v>108041</v>
      </c>
    </row>
    <row r="90" spans="1:9" x14ac:dyDescent="0.25">
      <c r="A90" s="29" t="s">
        <v>15</v>
      </c>
      <c r="B90" s="13">
        <f>B9+B14+B20+B26+B32+B38</f>
        <v>106878</v>
      </c>
      <c r="C90" s="13"/>
      <c r="D90" s="13">
        <f>D9+D14+D20+D26+D32+D38</f>
        <v>289006.73992719996</v>
      </c>
      <c r="E90" s="13">
        <f>E9+E14+E20+E26+E32+E38</f>
        <v>0</v>
      </c>
      <c r="F90" s="13"/>
      <c r="G90" s="13">
        <f>G9+G14+G20+G26+G32+G38</f>
        <v>0</v>
      </c>
      <c r="H90" s="46">
        <f t="shared" si="41"/>
        <v>289006.73992719996</v>
      </c>
      <c r="I90" s="36">
        <f t="shared" si="42"/>
        <v>106878</v>
      </c>
    </row>
    <row r="91" spans="1:9" x14ac:dyDescent="0.25">
      <c r="A91" s="29" t="s">
        <v>15</v>
      </c>
      <c r="B91" s="15">
        <f>B15+B21+B27+B33+B39</f>
        <v>44394</v>
      </c>
      <c r="C91" s="15"/>
      <c r="D91" s="15">
        <f>D15+D21+D27+D33+D39</f>
        <v>121427.38469400001</v>
      </c>
      <c r="E91" s="15">
        <f>E15+E21+E27+E33+E39</f>
        <v>0</v>
      </c>
      <c r="F91" s="18"/>
      <c r="G91" s="15">
        <f>G15+G21+G27+G33+G39</f>
        <v>0</v>
      </c>
      <c r="H91" s="46">
        <f t="shared" si="41"/>
        <v>121427.38469400001</v>
      </c>
      <c r="I91" s="36">
        <f t="shared" si="42"/>
        <v>44394</v>
      </c>
    </row>
    <row r="92" spans="1:9" x14ac:dyDescent="0.25">
      <c r="A92" s="29" t="s">
        <v>14</v>
      </c>
      <c r="B92" s="15">
        <f>B10+B16+B22+B28+B34+B40</f>
        <v>0</v>
      </c>
      <c r="C92" s="15"/>
      <c r="D92" s="15">
        <f>D10+D16+D22+D28+D34+D40</f>
        <v>0</v>
      </c>
      <c r="E92" s="15">
        <f>E10+E16+E22+E28+E34+E40</f>
        <v>126614</v>
      </c>
      <c r="F92" s="18"/>
      <c r="G92" s="15">
        <f>G10+G16+G22+G28+G34+G40</f>
        <v>376112.80847599998</v>
      </c>
      <c r="H92" s="46">
        <f t="shared" si="41"/>
        <v>376112.80847599998</v>
      </c>
      <c r="I92" s="36">
        <f t="shared" si="42"/>
        <v>126614</v>
      </c>
    </row>
    <row r="93" spans="1:9" x14ac:dyDescent="0.25">
      <c r="A93" s="39" t="s">
        <v>28</v>
      </c>
      <c r="B93" s="40"/>
      <c r="C93" s="40"/>
      <c r="D93" s="40"/>
      <c r="E93" s="40"/>
      <c r="F93" s="40"/>
      <c r="G93" s="40"/>
      <c r="H93" s="47"/>
      <c r="I93" s="36"/>
    </row>
    <row r="94" spans="1:9" x14ac:dyDescent="0.25">
      <c r="A94" s="28" t="s">
        <v>11</v>
      </c>
      <c r="B94" s="13">
        <f>SUM(B95:B99)</f>
        <v>637778</v>
      </c>
      <c r="C94" s="13"/>
      <c r="D94" s="13">
        <f>SUM(D95:D99)</f>
        <v>1814395.2281577999</v>
      </c>
      <c r="E94" s="13">
        <f>SUM(E95:E99)</f>
        <v>119699</v>
      </c>
      <c r="F94" s="13"/>
      <c r="G94" s="13">
        <f>SUM(G95:G99)</f>
        <v>421543.65804059996</v>
      </c>
      <c r="H94" s="46">
        <f>D94+G94</f>
        <v>2235938.8861984001</v>
      </c>
      <c r="I94" s="36">
        <f>B94+E94</f>
        <v>757477</v>
      </c>
    </row>
    <row r="95" spans="1:9" x14ac:dyDescent="0.25">
      <c r="A95" s="29" t="s">
        <v>33</v>
      </c>
      <c r="B95" s="13">
        <f>B42+B48+B54+B63+B69+B75</f>
        <v>251068</v>
      </c>
      <c r="C95" s="13"/>
      <c r="D95" s="13">
        <f t="shared" ref="D95:E97" si="43">D42+D48+D54+D63+D69+D75</f>
        <v>726089.07594839996</v>
      </c>
      <c r="E95" s="13">
        <f t="shared" si="43"/>
        <v>0</v>
      </c>
      <c r="F95" s="13"/>
      <c r="G95" s="13">
        <f>G42+G48+G54+G63+G69+G75</f>
        <v>0</v>
      </c>
      <c r="H95" s="46">
        <f t="shared" ref="H95:H99" si="44">D95+G95</f>
        <v>726089.07594839996</v>
      </c>
      <c r="I95" s="36">
        <f t="shared" ref="I95:I99" si="45">B95+E95</f>
        <v>251068</v>
      </c>
    </row>
    <row r="96" spans="1:9" x14ac:dyDescent="0.25">
      <c r="A96" s="29" t="s">
        <v>33</v>
      </c>
      <c r="B96" s="13">
        <f>B43+B49+B55+B64+B70+B76</f>
        <v>161057</v>
      </c>
      <c r="C96" s="13"/>
      <c r="D96" s="13">
        <f t="shared" si="43"/>
        <v>457971.36668599996</v>
      </c>
      <c r="E96" s="13">
        <f t="shared" si="43"/>
        <v>0</v>
      </c>
      <c r="F96" s="13"/>
      <c r="G96" s="13">
        <f>G43+G49+G55+G64+G70+G76</f>
        <v>0</v>
      </c>
      <c r="H96" s="46">
        <f t="shared" si="44"/>
        <v>457971.36668599996</v>
      </c>
      <c r="I96" s="36">
        <f t="shared" si="45"/>
        <v>161057</v>
      </c>
    </row>
    <row r="97" spans="1:9" x14ac:dyDescent="0.25">
      <c r="A97" s="29" t="s">
        <v>15</v>
      </c>
      <c r="B97" s="13">
        <f>B44+B50+B56+B65+B71+B77</f>
        <v>150348</v>
      </c>
      <c r="C97" s="13"/>
      <c r="D97" s="13">
        <f t="shared" si="43"/>
        <v>420867.33580140001</v>
      </c>
      <c r="E97" s="13">
        <f t="shared" si="43"/>
        <v>0</v>
      </c>
      <c r="F97" s="13"/>
      <c r="G97" s="13">
        <f>G44+G50+G56+G65+G71+G77</f>
        <v>0</v>
      </c>
      <c r="H97" s="46">
        <f t="shared" si="44"/>
        <v>420867.33580140001</v>
      </c>
      <c r="I97" s="36">
        <f t="shared" si="45"/>
        <v>150348</v>
      </c>
    </row>
    <row r="98" spans="1:9" x14ac:dyDescent="0.25">
      <c r="A98" s="29" t="s">
        <v>15</v>
      </c>
      <c r="B98" s="15">
        <f>B45+B51+B57+B58+B59+B60+B66+B72+B78</f>
        <v>75305</v>
      </c>
      <c r="C98" s="15"/>
      <c r="D98" s="15">
        <f>D45+D51+D57+D58+D59+D60+D66+D72+D78</f>
        <v>209467.44972199999</v>
      </c>
      <c r="E98" s="15">
        <f>E45+E51+E57+E58+E59+E60+E66+E72+E78</f>
        <v>0</v>
      </c>
      <c r="F98" s="18"/>
      <c r="G98" s="15">
        <f>G45+G51+G57+G58+G59+G60+G66+G72+G78</f>
        <v>0</v>
      </c>
      <c r="H98" s="46">
        <f t="shared" si="44"/>
        <v>209467.44972199999</v>
      </c>
      <c r="I98" s="36">
        <f t="shared" si="45"/>
        <v>75305</v>
      </c>
    </row>
    <row r="99" spans="1:9" ht="15.75" thickBot="1" x14ac:dyDescent="0.3">
      <c r="A99" s="30" t="s">
        <v>14</v>
      </c>
      <c r="B99" s="32">
        <f>B46+B52+B61+B67+B73+B79</f>
        <v>0</v>
      </c>
      <c r="C99" s="32"/>
      <c r="D99" s="32">
        <f>D46+D52+D61+D67+D73+D79</f>
        <v>0</v>
      </c>
      <c r="E99" s="32">
        <f>E46+E52+E61+E67+E73+E79</f>
        <v>119699</v>
      </c>
      <c r="F99" s="33"/>
      <c r="G99" s="32">
        <f>G46+G52+G61+G67+G73+G79</f>
        <v>421543.65804059996</v>
      </c>
      <c r="H99" s="48">
        <f t="shared" si="44"/>
        <v>421543.65804059996</v>
      </c>
      <c r="I99" s="44">
        <f t="shared" si="45"/>
        <v>119699</v>
      </c>
    </row>
    <row r="100" spans="1:9" x14ac:dyDescent="0.25">
      <c r="A100" s="9"/>
      <c r="B100" s="41"/>
      <c r="C100" s="41"/>
      <c r="D100" s="41">
        <f>D87+D94</f>
        <v>3712109.5284797996</v>
      </c>
      <c r="E100" s="41"/>
      <c r="F100" s="41"/>
      <c r="G100" s="41">
        <f>G87+G94</f>
        <v>797656.46651659999</v>
      </c>
      <c r="H100" s="41">
        <f>H87+H94</f>
        <v>4509765.9949964006</v>
      </c>
      <c r="I100" s="9">
        <f>I87+I94</f>
        <v>1589793</v>
      </c>
    </row>
    <row r="101" spans="1:9" x14ac:dyDescent="0.25">
      <c r="B101" s="35"/>
      <c r="C101" s="35"/>
      <c r="D101" s="35"/>
      <c r="E101" s="35"/>
      <c r="F101" s="35"/>
      <c r="G101" s="35"/>
    </row>
  </sheetData>
  <mergeCells count="4">
    <mergeCell ref="I4:I5"/>
    <mergeCell ref="B4:D4"/>
    <mergeCell ref="E4:G4"/>
    <mergeCell ref="H4:H5"/>
  </mergeCells>
  <pageMargins left="0.51181102362204722" right="0.11811023622047245" top="0.35433070866141736" bottom="0.15748031496062992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B12" sqref="B12"/>
    </sheetView>
  </sheetViews>
  <sheetFormatPr defaultRowHeight="15" x14ac:dyDescent="0.25"/>
  <sheetData>
    <row r="3" spans="1:6" x14ac:dyDescent="0.25">
      <c r="A3" s="1"/>
      <c r="B3" s="1"/>
      <c r="C3" s="1" t="s">
        <v>9</v>
      </c>
      <c r="D3" s="1" t="s">
        <v>10</v>
      </c>
      <c r="E3" s="1" t="s">
        <v>11</v>
      </c>
      <c r="F3" s="1" t="s">
        <v>5</v>
      </c>
    </row>
    <row r="4" spans="1:6" x14ac:dyDescent="0.25">
      <c r="A4" s="1" t="s">
        <v>1</v>
      </c>
      <c r="B4" s="1" t="s">
        <v>7</v>
      </c>
      <c r="C4" s="1">
        <v>75</v>
      </c>
      <c r="D4" s="1">
        <v>75</v>
      </c>
      <c r="E4" s="1">
        <f>SUM(C4:D4)</f>
        <v>150</v>
      </c>
      <c r="F4" s="1"/>
    </row>
    <row r="5" spans="1:6" x14ac:dyDescent="0.25">
      <c r="A5" s="1"/>
      <c r="B5" s="1" t="s">
        <v>8</v>
      </c>
      <c r="C5" s="1">
        <v>10</v>
      </c>
      <c r="D5" s="1">
        <v>65</v>
      </c>
      <c r="E5" s="1">
        <f>SUM(C5:D5)</f>
        <v>75</v>
      </c>
      <c r="F5" s="1"/>
    </row>
    <row r="6" spans="1:6" x14ac:dyDescent="0.25">
      <c r="A6" s="1" t="s">
        <v>12</v>
      </c>
      <c r="B6" s="1" t="s">
        <v>7</v>
      </c>
      <c r="C6" s="1">
        <v>11</v>
      </c>
      <c r="D6" s="1">
        <v>11</v>
      </c>
      <c r="E6" s="1">
        <f>SUM(C6:D6)</f>
        <v>22</v>
      </c>
      <c r="F6" s="1"/>
    </row>
    <row r="7" spans="1:6" x14ac:dyDescent="0.25">
      <c r="A7" s="1"/>
      <c r="B7" s="1" t="s">
        <v>8</v>
      </c>
      <c r="C7" s="1">
        <v>11</v>
      </c>
      <c r="D7" s="1">
        <v>4</v>
      </c>
      <c r="E7" s="1">
        <f>SUM(C7:D7)</f>
        <v>15</v>
      </c>
      <c r="F7" s="1"/>
    </row>
    <row r="8" spans="1:6" x14ac:dyDescent="0.25">
      <c r="A8" s="1" t="s">
        <v>13</v>
      </c>
      <c r="B8" s="1"/>
      <c r="C8" s="1"/>
      <c r="D8" s="1"/>
      <c r="E8" s="1"/>
      <c r="F8" s="1">
        <f>(E7+E5)/(E4+E6)*100</f>
        <v>52.325581395348841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</vt:lpstr>
      <vt:lpstr>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2019-02-25T11:24:26Z</dcterms:modified>
</cp:coreProperties>
</file>